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L:\KloudováV\24046_Městské_lesy_Chrudim_Rodinný_park_ZŘ\Přílohy ZD\Příloha č. 5 ZD - Soupis dodávek, stavebních prací a služeb s VV\"/>
    </mc:Choice>
  </mc:AlternateContent>
  <xr:revisionPtr revIDLastSave="0" documentId="13_ncr:1_{87D142FA-8284-49A8-84B2-1477E85474F4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1" i="1" l="1"/>
  <c r="E18" i="12"/>
  <c r="E17" i="12" s="1"/>
  <c r="E25" i="12"/>
  <c r="E26" i="12" s="1"/>
  <c r="E22" i="12" s="1"/>
  <c r="E28" i="12"/>
  <c r="E29" i="12"/>
  <c r="E40" i="12"/>
  <c r="E41" i="12" s="1"/>
  <c r="E37" i="12" s="1"/>
  <c r="E44" i="12"/>
  <c r="E45" i="12"/>
  <c r="E49" i="12"/>
  <c r="E52" i="12"/>
  <c r="E46" i="12"/>
  <c r="G46" i="12" s="1"/>
  <c r="M46" i="12" s="1"/>
  <c r="E57" i="12"/>
  <c r="E60" i="12"/>
  <c r="E54" i="12" s="1"/>
  <c r="E65" i="12"/>
  <c r="E66" i="12"/>
  <c r="E62" i="12"/>
  <c r="G62" i="12" s="1"/>
  <c r="M62" i="12" s="1"/>
  <c r="E70" i="12"/>
  <c r="E71" i="12"/>
  <c r="E67" i="12" s="1"/>
  <c r="E77" i="12"/>
  <c r="U77" i="12" s="1"/>
  <c r="G77" i="12"/>
  <c r="G76" i="12" s="1"/>
  <c r="E81" i="12"/>
  <c r="G81" i="12" s="1"/>
  <c r="M81" i="12" s="1"/>
  <c r="E91" i="12"/>
  <c r="G91" i="12"/>
  <c r="M91" i="12" s="1"/>
  <c r="E95" i="12"/>
  <c r="I95" i="12" s="1"/>
  <c r="I94" i="12" s="1"/>
  <c r="G95" i="12"/>
  <c r="M95" i="12" s="1"/>
  <c r="G98" i="12"/>
  <c r="M98" i="12" s="1"/>
  <c r="G99" i="12"/>
  <c r="E102" i="12"/>
  <c r="G102" i="12"/>
  <c r="E105" i="12"/>
  <c r="G105" i="12" s="1"/>
  <c r="E58" i="12"/>
  <c r="E53" i="12"/>
  <c r="E50" i="12"/>
  <c r="M9" i="12"/>
  <c r="M8" i="12" s="1"/>
  <c r="I9" i="12"/>
  <c r="I8" i="12"/>
  <c r="K9" i="12"/>
  <c r="K8" i="12"/>
  <c r="O9" i="12"/>
  <c r="O8" i="12"/>
  <c r="Q9" i="12"/>
  <c r="Q8" i="12" s="1"/>
  <c r="U9" i="12"/>
  <c r="U8" i="12"/>
  <c r="U46" i="12"/>
  <c r="I77" i="12"/>
  <c r="I87" i="12"/>
  <c r="I91" i="12"/>
  <c r="K77" i="12"/>
  <c r="K87" i="12"/>
  <c r="K91" i="12"/>
  <c r="Q87" i="12"/>
  <c r="Q91" i="12"/>
  <c r="U87" i="12"/>
  <c r="U91" i="12"/>
  <c r="M77" i="12"/>
  <c r="M87" i="12"/>
  <c r="O77" i="12"/>
  <c r="O87" i="12"/>
  <c r="O91" i="12"/>
  <c r="I98" i="12"/>
  <c r="I99" i="12"/>
  <c r="O95" i="12"/>
  <c r="O94" i="12" s="1"/>
  <c r="O98" i="12"/>
  <c r="O99" i="12"/>
  <c r="Q95" i="12"/>
  <c r="Q98" i="12"/>
  <c r="Q94" i="12" s="1"/>
  <c r="Q99" i="12"/>
  <c r="U95" i="12"/>
  <c r="K98" i="12"/>
  <c r="K99" i="12"/>
  <c r="M99" i="12"/>
  <c r="U98" i="12"/>
  <c r="U99" i="12"/>
  <c r="U94" i="12"/>
  <c r="F40" i="1"/>
  <c r="G40" i="1"/>
  <c r="H40" i="1"/>
  <c r="I40" i="1"/>
  <c r="J39" i="1"/>
  <c r="J40" i="1"/>
  <c r="J28" i="1"/>
  <c r="J26" i="1"/>
  <c r="G38" i="1"/>
  <c r="F38" i="1"/>
  <c r="J23" i="1"/>
  <c r="J24" i="1"/>
  <c r="J25" i="1"/>
  <c r="J27" i="1"/>
  <c r="E24" i="1"/>
  <c r="E26" i="1"/>
  <c r="M76" i="12" l="1"/>
  <c r="M94" i="12"/>
  <c r="K76" i="12"/>
  <c r="K37" i="12"/>
  <c r="Q37" i="12"/>
  <c r="I37" i="12"/>
  <c r="G37" i="12"/>
  <c r="U37" i="12"/>
  <c r="E75" i="12"/>
  <c r="O37" i="12"/>
  <c r="U54" i="12"/>
  <c r="K54" i="12"/>
  <c r="Q54" i="12"/>
  <c r="O54" i="12"/>
  <c r="G54" i="12"/>
  <c r="M54" i="12" s="1"/>
  <c r="I54" i="12"/>
  <c r="U76" i="12"/>
  <c r="G22" i="12"/>
  <c r="M22" i="12" s="1"/>
  <c r="Q22" i="12"/>
  <c r="K22" i="12"/>
  <c r="O22" i="12"/>
  <c r="I22" i="12"/>
  <c r="U22" i="12"/>
  <c r="U67" i="12"/>
  <c r="G67" i="12"/>
  <c r="M67" i="12" s="1"/>
  <c r="K67" i="12"/>
  <c r="Q67" i="12"/>
  <c r="O67" i="12"/>
  <c r="I67" i="12"/>
  <c r="E30" i="12"/>
  <c r="E34" i="12"/>
  <c r="G34" i="12" s="1"/>
  <c r="G17" i="12"/>
  <c r="E35" i="12"/>
  <c r="G35" i="12" s="1"/>
  <c r="E33" i="12"/>
  <c r="G33" i="12" s="1"/>
  <c r="Q81" i="12"/>
  <c r="I62" i="12"/>
  <c r="G94" i="12"/>
  <c r="I52" i="1" s="1"/>
  <c r="I17" i="1" s="1"/>
  <c r="K95" i="12"/>
  <c r="K94" i="12" s="1"/>
  <c r="O81" i="12"/>
  <c r="O76" i="12" s="1"/>
  <c r="Q77" i="12"/>
  <c r="E61" i="12"/>
  <c r="I81" i="12"/>
  <c r="I76" i="12" s="1"/>
  <c r="O62" i="12"/>
  <c r="Q62" i="12"/>
  <c r="K62" i="12"/>
  <c r="I46" i="12"/>
  <c r="U81" i="12"/>
  <c r="O46" i="12"/>
  <c r="U62" i="12"/>
  <c r="Q46" i="12"/>
  <c r="K46" i="12"/>
  <c r="K81" i="12"/>
  <c r="K36" i="12" l="1"/>
  <c r="E73" i="12"/>
  <c r="G73" i="12" s="1"/>
  <c r="Q73" i="12"/>
  <c r="Q72" i="12" s="1"/>
  <c r="U73" i="12"/>
  <c r="U72" i="12" s="1"/>
  <c r="I73" i="12"/>
  <c r="I72" i="12" s="1"/>
  <c r="K73" i="12"/>
  <c r="K72" i="12" s="1"/>
  <c r="O73" i="12"/>
  <c r="O72" i="12" s="1"/>
  <c r="U36" i="12"/>
  <c r="O36" i="12"/>
  <c r="Q30" i="12"/>
  <c r="G30" i="12"/>
  <c r="M30" i="12" s="1"/>
  <c r="E31" i="12"/>
  <c r="K30" i="12"/>
  <c r="O30" i="12"/>
  <c r="U30" i="12"/>
  <c r="E32" i="12"/>
  <c r="I30" i="12"/>
  <c r="M37" i="12"/>
  <c r="M36" i="12" s="1"/>
  <c r="G36" i="12"/>
  <c r="I49" i="1" s="1"/>
  <c r="Q76" i="12"/>
  <c r="I36" i="12"/>
  <c r="Q36" i="12"/>
  <c r="Q31" i="12" l="1"/>
  <c r="Q16" i="12" s="1"/>
  <c r="I31" i="12"/>
  <c r="I16" i="12" s="1"/>
  <c r="K31" i="12"/>
  <c r="K16" i="12" s="1"/>
  <c r="G31" i="12"/>
  <c r="M31" i="12" s="1"/>
  <c r="M16" i="12" s="1"/>
  <c r="U31" i="12"/>
  <c r="O31" i="12"/>
  <c r="K32" i="12"/>
  <c r="U32" i="12"/>
  <c r="Q32" i="12"/>
  <c r="G32" i="12"/>
  <c r="M32" i="12" s="1"/>
  <c r="I32" i="12"/>
  <c r="O32" i="12"/>
  <c r="M73" i="12"/>
  <c r="M72" i="12" s="1"/>
  <c r="G72" i="12"/>
  <c r="I50" i="1" s="1"/>
  <c r="O16" i="12" l="1"/>
  <c r="G16" i="12"/>
  <c r="I48" i="1" s="1"/>
  <c r="U16" i="12"/>
  <c r="I53" i="1" l="1"/>
  <c r="I16" i="1"/>
  <c r="I21" i="1" s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877D00D-E3B9-4A3E-AB0E-2DCBCA54D257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743268C1-C8FC-4F82-85CC-D3865EC865C7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2667310-D0A9-450F-88E1-049C59C0E2D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D14" authorId="0" shapeId="0" xr:uid="{309FE0CE-9E6C-409B-BB9E-3EEF6D0CDF7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</commentList>
</comments>
</file>

<file path=xl/sharedStrings.xml><?xml version="1.0" encoding="utf-8"?>
<sst xmlns="http://schemas.openxmlformats.org/spreadsheetml/2006/main" count="354" uniqueCount="185">
  <si>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</si>
  <si>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</si>
  <si>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</si>
  <si>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</si>
  <si>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</si>
  <si>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SO02-Vstupní buňka, přístupové schodiště, tobogán</t>
  </si>
  <si>
    <t>Objekt:</t>
  </si>
  <si>
    <t>Rozpočet:</t>
  </si>
  <si>
    <t>Objednatel:</t>
  </si>
  <si>
    <t>Městské lesy Chrudim, s.r.o.</t>
  </si>
  <si>
    <t>IČ:</t>
  </si>
  <si>
    <t>27465659</t>
  </si>
  <si>
    <t>Resselovo náměstí 77</t>
  </si>
  <si>
    <t>DIČ:</t>
  </si>
  <si>
    <t>CZ27465659</t>
  </si>
  <si>
    <t>537 16 Chrudim I</t>
  </si>
  <si>
    <t>Projektant:</t>
  </si>
  <si>
    <t>Rozpočtoval: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</si>
  <si>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</si>
  <si>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</si>
  <si>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</si>
  <si>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</si>
  <si>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</si>
  <si>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</si>
  <si>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</si>
  <si>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</si>
  <si>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</si>
  <si>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</si>
  <si>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</si>
  <si>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</si>
  <si>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</si>
  <si>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</si>
  <si>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</si>
  <si>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</si>
  <si>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</si>
  <si>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</si>
  <si>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</si>
  <si>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</si>
  <si>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</si>
  <si>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</si>
  <si>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</si>
  <si>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</si>
  <si>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</si>
  <si>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</si>
  <si>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</si>
  <si>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</si>
  <si>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</si>
  <si>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</si>
  <si>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</si>
  <si>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Rekapitulace dílů</t>
  </si>
  <si>
    <t>Typ dílu</t>
  </si>
  <si>
    <t>0</t>
  </si>
  <si>
    <t>Poznámky</t>
  </si>
  <si>
    <t>1</t>
  </si>
  <si>
    <t>Zemní práce</t>
  </si>
  <si>
    <t>2</t>
  </si>
  <si>
    <t>Základy,zvláštní zakládání</t>
  </si>
  <si>
    <t>99</t>
  </si>
  <si>
    <t>Staveništní přesun hmot</t>
  </si>
  <si>
    <t>763</t>
  </si>
  <si>
    <t>Dřevostavby ( vč. přesunu hmot )</t>
  </si>
  <si>
    <t>767</t>
  </si>
  <si>
    <t>Konstrukce zámečnické ( vč. přesunu hmot )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</si>
  <si>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</si>
  <si>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</si>
  <si>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</si>
  <si>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</si>
  <si>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</si>
  <si>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</si>
  <si>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</si>
  <si>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</si>
  <si>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</si>
  <si>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</si>
  <si>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</si>
  <si>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</si>
  <si>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</si>
  <si>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</si>
  <si>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</si>
  <si>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</si>
  <si>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</si>
  <si>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</si>
  <si>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</si>
  <si>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</si>
  <si>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</si>
  <si>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</si>
  <si>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</si>
  <si>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</si>
  <si>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</si>
  <si>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</si>
  <si>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</si>
  <si>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</si>
  <si>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</si>
  <si>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</si>
  <si>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</si>
  <si>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</si>
  <si>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</si>
  <si>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</si>
  <si>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</si>
  <si>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VV</t>
  </si>
  <si>
    <t xml:space="preserve">VLASTNÍCH.: : </t>
  </si>
  <si>
    <t xml:space="preserve">POLOŽKY VLASTNÍ VYTVOŘENY INDIVIDUÁLNÍ KALKULACÍ DLE OBOROVÉHO: : </t>
  </si>
  <si>
    <t xml:space="preserve">KALKULAČNÍHO VZORCE S NASTAVENÍM REŽIÍ A MÍRY ZISKU DLE RTS S: : </t>
  </si>
  <si>
    <t xml:space="preserve">INDIVIDUÁLNÍMI VSTUPY MATERIÁLŮ A VÝKONŮ, KTERÉ NEOBSAHUJÍ KMENOVÉ: : </t>
  </si>
  <si>
    <t xml:space="preserve">POLOŽKY CENÍKU RTS.: : </t>
  </si>
  <si>
    <t>121101101R00</t>
  </si>
  <si>
    <t>Sejmutí ornice s přemístěním do 50 m</t>
  </si>
  <si>
    <t>m3</t>
  </si>
  <si>
    <t>,8*40*0,15</t>
  </si>
  <si>
    <t>131301110R00</t>
  </si>
  <si>
    <t>Hloubení nezapaž. jam hor.4 do 50 m3, STROJNĚ, s naložením na dopravní prostředek</t>
  </si>
  <si>
    <t>viz.výkr.č.02 a 06</t>
  </si>
  <si>
    <t xml:space="preserve">zakládání pro vstupní buňku : </t>
  </si>
  <si>
    <t>7*,4*,4*,9+,8*,4*1,8</t>
  </si>
  <si>
    <t>Mezisoučet</t>
  </si>
  <si>
    <t>Zakládání pro tobogán</t>
  </si>
  <si>
    <t>1,3*2*2+3*1*1,4*1</t>
  </si>
  <si>
    <t>162301102R00</t>
  </si>
  <si>
    <t>Vodorovné přemístění výkopku z hor.1-4 do 1000 m</t>
  </si>
  <si>
    <t>162701109R00</t>
  </si>
  <si>
    <t>Příplatek k vod. přemístění hor.1-4 za další 1 km</t>
  </si>
  <si>
    <t>199000002R00</t>
  </si>
  <si>
    <t>Poplatek za skládku horniny 1- 4</t>
  </si>
  <si>
    <t>181301102R00</t>
  </si>
  <si>
    <t>Rozprostření ornice, rovina, tl. 10-15 cm,do 500m2</t>
  </si>
  <si>
    <t>m2</t>
  </si>
  <si>
    <t>182001111R00</t>
  </si>
  <si>
    <t>Plošná úprava terénu, nerovnosti do 10 cm v rovině</t>
  </si>
  <si>
    <t>180402111R00</t>
  </si>
  <si>
    <t>Založení trávníku parkového výsevem v rovině</t>
  </si>
  <si>
    <t>275313611R00</t>
  </si>
  <si>
    <t>Beton základových patek prostý C 16/20</t>
  </si>
  <si>
    <t>viz. výkr.č. 02 a 06</t>
  </si>
  <si>
    <t>7*,4*,4*1+,8*,4*1,9</t>
  </si>
  <si>
    <t>viz. výkr.č. 02 a 08</t>
  </si>
  <si>
    <t>1,4*2*2+3*1,1*1,4*1</t>
  </si>
  <si>
    <t>273351215R00</t>
  </si>
  <si>
    <t>Bednění stěn základových desek - zřízení</t>
  </si>
  <si>
    <t xml:space="preserve">výměra desek pod turnikety: : </t>
  </si>
  <si>
    <t>7*4*,4*1+,8*2*(,4+1,9)</t>
  </si>
  <si>
    <t>1,4*8+3*1,1*2*(1,4+1)</t>
  </si>
  <si>
    <t>273351216R00</t>
  </si>
  <si>
    <t>Bednění stěn základových desek - odstranění</t>
  </si>
  <si>
    <t>viz.výkr.č. 02</t>
  </si>
  <si>
    <t>273321311R00</t>
  </si>
  <si>
    <t>Železobeton základových desek C 16/20</t>
  </si>
  <si>
    <t>viz.výkr.č. 02 a 06</t>
  </si>
  <si>
    <t>0,15*2,64*2,06</t>
  </si>
  <si>
    <t>273361921RT5</t>
  </si>
  <si>
    <t>Výztuž základových desek ze svařovaných sítí, průměr drátu  6,0, oka 150/150 mm KH20</t>
  </si>
  <si>
    <t>t</t>
  </si>
  <si>
    <t>1,15*2,64*2,06*3,03*1/1000</t>
  </si>
  <si>
    <t>998011001R00</t>
  </si>
  <si>
    <t>Přesun hmot pro budovy zděné výšky do 6 m</t>
  </si>
  <si>
    <t xml:space="preserve">výměra generována rozpočtářským programem: : </t>
  </si>
  <si>
    <t>19,34</t>
  </si>
  <si>
    <t>763.01.R</t>
  </si>
  <si>
    <t>D+M opláštění vnější stěn, dřev. MD lamely 28/145, lazura</t>
  </si>
  <si>
    <t xml:space="preserve">výměry odečteny kreslícím programem: : </t>
  </si>
  <si>
    <t xml:space="preserve">vnější opláštění vrátnice v.č. 06 : </t>
  </si>
  <si>
    <t>763.02.R</t>
  </si>
  <si>
    <t>D+M podlah hoblov.na sraz fošny MD tl.40mm, lazura, vč. podkladových MD trámů 120/120mm impreg.</t>
  </si>
  <si>
    <t>pokladna v.č. 06</t>
  </si>
  <si>
    <t>spodní opláštění betonu v.č. 06</t>
  </si>
  <si>
    <t>763.03.R</t>
  </si>
  <si>
    <t>D+M konstrukce schodiště MD schodnice vč. spoj. Materiálu</t>
  </si>
  <si>
    <t>shodiště I schodiště II - výkr č. 07</t>
  </si>
  <si>
    <t>763.04.R</t>
  </si>
  <si>
    <t>D+M dokončující kce schodiště - ochranné sítě</t>
  </si>
  <si>
    <t>Schodiště I a II dle v.č. 07</t>
  </si>
  <si>
    <t>767.01.R</t>
  </si>
  <si>
    <t>D+M tobogán - výrobek na míru</t>
  </si>
  <si>
    <t>ks</t>
  </si>
  <si>
    <t>dle výkr.č. 08</t>
  </si>
  <si>
    <t>767.02.R</t>
  </si>
  <si>
    <t>D+M turniket, vč. čtečky čárového kódu a řídící jednotky</t>
  </si>
  <si>
    <t>767.03.R</t>
  </si>
  <si>
    <t xml:space="preserve">D+M nosná kce buňky </t>
  </si>
  <si>
    <t>kmpl</t>
  </si>
  <si>
    <t>dle výkr.č. 06</t>
  </si>
  <si>
    <t>767.04.R</t>
  </si>
  <si>
    <t>D+M nosná část schodiště I</t>
  </si>
  <si>
    <t>dle výkr.č. 07 spodní schodiště</t>
  </si>
  <si>
    <t>END</t>
  </si>
  <si>
    <t>D+M nosná část schodiště II</t>
  </si>
  <si>
    <t xml:space="preserve">VŠECHNY POLOŽKY V CENOVÉ ÚROVNI RTS S VYJÍMKOU POLOŽEK: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</si>
</sst>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0">
    <xf numFmtId="0" fontId="0" fillId="0" borderId="0"/>
    <xf numFmtId="0" fontId="1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2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6" xfId="0" applyBorder="1" applyAlignment="1">
      <alignment horizontal="left"/>
    </xf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2" xfId="0" applyNumberFormat="1" applyBorder="1"/>
    <xf numFmtId="3" fontId="7" fillId="3" borderId="16" xfId="0" applyNumberFormat="1" applyFont="1" applyFill="1" applyBorder="1" applyAlignment="1">
      <alignment vertical="center"/>
    </xf>
    <xf numFmtId="3" fontId="7" fillId="3" borderId="1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49" fontId="7" fillId="0" borderId="22" xfId="0" applyNumberFormat="1" applyFont="1" applyBorder="1" applyAlignment="1">
      <alignment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49" fontId="7" fillId="0" borderId="25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" fontId="7" fillId="4" borderId="27" xfId="0" applyNumberFormat="1" applyFont="1" applyFill="1" applyBorder="1" applyAlignment="1">
      <alignment horizontal="center"/>
    </xf>
    <xf numFmtId="4" fontId="7" fillId="4" borderId="27" xfId="0" applyNumberFormat="1" applyFont="1" applyFill="1" applyBorder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49" fontId="0" fillId="3" borderId="28" xfId="0" applyNumberFormat="1" applyFill="1" applyBorder="1"/>
    <xf numFmtId="0" fontId="0" fillId="3" borderId="28" xfId="0" applyFill="1" applyBorder="1"/>
    <xf numFmtId="0" fontId="0" fillId="3" borderId="25" xfId="0" applyFill="1" applyBorder="1"/>
    <xf numFmtId="0" fontId="16" fillId="0" borderId="0" xfId="0" applyFont="1"/>
    <xf numFmtId="0" fontId="16" fillId="0" borderId="22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29" xfId="0" applyFill="1" applyBorder="1" applyAlignment="1">
      <alignment vertical="top"/>
    </xf>
    <xf numFmtId="0" fontId="16" fillId="0" borderId="24" xfId="0" applyFont="1" applyBorder="1" applyAlignment="1">
      <alignment vertical="top" shrinkToFit="1"/>
    </xf>
    <xf numFmtId="0" fontId="16" fillId="0" borderId="23" xfId="0" applyFont="1" applyBorder="1" applyAlignment="1">
      <alignment vertical="top" shrinkToFit="1"/>
    </xf>
    <xf numFmtId="0" fontId="16" fillId="0" borderId="22" xfId="0" applyFont="1" applyBorder="1" applyAlignment="1">
      <alignment vertical="top" shrinkToFit="1"/>
    </xf>
    <xf numFmtId="0" fontId="17" fillId="0" borderId="24" xfId="0" applyFont="1" applyBorder="1" applyAlignment="1">
      <alignment vertical="top" wrapText="1" shrinkToFit="1"/>
    </xf>
    <xf numFmtId="0" fontId="0" fillId="3" borderId="26" xfId="0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24" xfId="0" applyFont="1" applyBorder="1" applyAlignment="1">
      <alignment vertical="top" wrapText="1" shrinkToFit="1"/>
    </xf>
    <xf numFmtId="164" fontId="16" fillId="0" borderId="23" xfId="0" applyNumberFormat="1" applyFont="1" applyBorder="1" applyAlignment="1">
      <alignment vertical="top" shrinkToFit="1"/>
    </xf>
    <xf numFmtId="164" fontId="17" fillId="0" borderId="23" xfId="0" applyNumberFormat="1" applyFont="1" applyBorder="1" applyAlignment="1">
      <alignment vertical="top" wrapText="1" shrinkToFit="1"/>
    </xf>
    <xf numFmtId="164" fontId="0" fillId="3" borderId="27" xfId="0" applyNumberFormat="1" applyFill="1" applyBorder="1" applyAlignment="1">
      <alignment vertical="top" shrinkToFit="1"/>
    </xf>
    <xf numFmtId="164" fontId="18" fillId="0" borderId="23" xfId="0" applyNumberFormat="1" applyFont="1" applyBorder="1" applyAlignment="1">
      <alignment vertical="top" wrapText="1" shrinkToFit="1"/>
    </xf>
    <xf numFmtId="4" fontId="16" fillId="0" borderId="23" xfId="0" applyNumberFormat="1" applyFont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30" xfId="0" applyFill="1" applyBorder="1" applyAlignment="1">
      <alignment wrapText="1"/>
    </xf>
    <xf numFmtId="0" fontId="0" fillId="3" borderId="31" xfId="0" applyFill="1" applyBorder="1" applyAlignment="1">
      <alignment vertical="top"/>
    </xf>
    <xf numFmtId="49" fontId="0" fillId="3" borderId="31" xfId="0" applyNumberFormat="1" applyFill="1" applyBorder="1" applyAlignment="1">
      <alignment vertical="top"/>
    </xf>
    <xf numFmtId="49" fontId="0" fillId="3" borderId="29" xfId="0" applyNumberFormat="1" applyFill="1" applyBorder="1" applyAlignment="1">
      <alignment vertical="top"/>
    </xf>
    <xf numFmtId="0" fontId="0" fillId="3" borderId="32" xfId="0" applyFill="1" applyBorder="1" applyAlignment="1">
      <alignment vertical="top"/>
    </xf>
    <xf numFmtId="164" fontId="0" fillId="3" borderId="29" xfId="0" applyNumberFormat="1" applyFill="1" applyBorder="1" applyAlignment="1">
      <alignment vertical="top"/>
    </xf>
    <xf numFmtId="4" fontId="0" fillId="3" borderId="2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26" xfId="0" applyFont="1" applyBorder="1" applyAlignment="1">
      <alignment vertical="top" wrapText="1" shrinkToFit="1"/>
    </xf>
    <xf numFmtId="164" fontId="17" fillId="0" borderId="27" xfId="0" applyNumberFormat="1" applyFont="1" applyBorder="1" applyAlignment="1">
      <alignment vertical="top" wrapText="1" shrinkToFit="1"/>
    </xf>
    <xf numFmtId="4" fontId="16" fillId="0" borderId="27" xfId="0" applyNumberFormat="1" applyFont="1" applyBorder="1" applyAlignment="1">
      <alignment vertical="top" shrinkToFit="1"/>
    </xf>
    <xf numFmtId="0" fontId="16" fillId="0" borderId="23" xfId="0" applyFont="1" applyBorder="1" applyAlignment="1">
      <alignment horizontal="left" vertical="top" wrapText="1"/>
    </xf>
    <xf numFmtId="0" fontId="17" fillId="0" borderId="23" xfId="0" quotePrefix="1" applyFont="1" applyBorder="1" applyAlignment="1">
      <alignment horizontal="left" vertical="top" wrapText="1"/>
    </xf>
    <xf numFmtId="0" fontId="0" fillId="3" borderId="27" xfId="0" applyFill="1" applyBorder="1" applyAlignment="1">
      <alignment horizontal="left" vertical="top" wrapText="1"/>
    </xf>
    <xf numFmtId="0" fontId="18" fillId="0" borderId="23" xfId="0" quotePrefix="1" applyFont="1" applyBorder="1" applyAlignment="1">
      <alignment horizontal="left" vertical="top" wrapText="1"/>
    </xf>
    <xf numFmtId="0" fontId="17" fillId="0" borderId="27" xfId="0" quotePrefix="1" applyFont="1" applyBorder="1" applyAlignment="1">
      <alignment horizontal="left" vertical="top" wrapText="1"/>
    </xf>
    <xf numFmtId="49" fontId="4" fillId="3" borderId="0" xfId="0" applyNumberFormat="1" applyFont="1" applyFill="1" applyAlignment="1">
      <alignment horizontal="left" vertical="center"/>
    </xf>
    <xf numFmtId="0" fontId="17" fillId="0" borderId="23" xfId="0" quotePrefix="1" applyFont="1" applyBorder="1" applyAlignment="1">
      <alignment horizontal="right" vertical="top" wrapText="1"/>
    </xf>
    <xf numFmtId="0" fontId="16" fillId="0" borderId="0" xfId="0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0" fontId="5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8" xfId="0" applyBorder="1"/>
    <xf numFmtId="0" fontId="8" fillId="0" borderId="28" xfId="0" applyFont="1" applyBorder="1" applyAlignment="1">
      <alignment horizontal="left" vertical="center"/>
    </xf>
    <xf numFmtId="0" fontId="8" fillId="0" borderId="28" xfId="0" applyFont="1" applyBorder="1"/>
    <xf numFmtId="1" fontId="8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8" fillId="0" borderId="28" xfId="0" applyFont="1" applyBorder="1" applyAlignment="1">
      <alignment vertical="center"/>
    </xf>
    <xf numFmtId="1" fontId="8" fillId="0" borderId="31" xfId="0" applyNumberFormat="1" applyFont="1" applyBorder="1" applyAlignment="1">
      <alignment horizontal="right" vertical="center"/>
    </xf>
    <xf numFmtId="3" fontId="7" fillId="3" borderId="25" xfId="0" applyNumberFormat="1" applyFont="1" applyFill="1" applyBorder="1" applyAlignment="1">
      <alignment vertical="center"/>
    </xf>
    <xf numFmtId="3" fontId="10" fillId="3" borderId="30" xfId="0" applyNumberFormat="1" applyFont="1" applyFill="1" applyBorder="1" applyAlignment="1">
      <alignment horizontal="center" vertical="center" wrapText="1" shrinkToFit="1"/>
    </xf>
    <xf numFmtId="3" fontId="7" fillId="3" borderId="30" xfId="0" applyNumberFormat="1" applyFont="1" applyFill="1" applyBorder="1" applyAlignment="1">
      <alignment horizontal="center" vertical="center" wrapText="1" shrinkToFit="1"/>
    </xf>
    <xf numFmtId="3" fontId="7" fillId="3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3" fontId="0" fillId="4" borderId="27" xfId="0" applyNumberFormat="1" applyFill="1" applyBorder="1"/>
    <xf numFmtId="0" fontId="15" fillId="3" borderId="30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3" borderId="29" xfId="0" applyFill="1" applyBorder="1"/>
    <xf numFmtId="0" fontId="0" fillId="3" borderId="32" xfId="0" applyFill="1" applyBorder="1"/>
    <xf numFmtId="0" fontId="0" fillId="3" borderId="30" xfId="0" applyFill="1" applyBorder="1"/>
    <xf numFmtId="49" fontId="0" fillId="3" borderId="30" xfId="0" applyNumberFormat="1" applyFill="1" applyBorder="1"/>
    <xf numFmtId="4" fontId="16" fillId="5" borderId="23" xfId="0" applyNumberFormat="1" applyFont="1" applyFill="1" applyBorder="1" applyAlignment="1">
      <alignment vertical="top" shrinkToFit="1"/>
    </xf>
    <xf numFmtId="49" fontId="8" fillId="5" borderId="0" xfId="0" applyNumberFormat="1" applyFont="1" applyFill="1" applyAlignment="1">
      <alignment horizontal="left" vertical="center"/>
    </xf>
    <xf numFmtId="0" fontId="8" fillId="5" borderId="6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4" borderId="27" xfId="0" applyNumberFormat="1" applyFont="1" applyFill="1" applyBorder="1"/>
    <xf numFmtId="4" fontId="7" fillId="0" borderId="23" xfId="0" applyNumberFormat="1" applyFont="1" applyBorder="1" applyAlignment="1">
      <alignment vertical="center"/>
    </xf>
    <xf numFmtId="49" fontId="7" fillId="0" borderId="22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28" xfId="0" applyNumberFormat="1" applyBorder="1"/>
    <xf numFmtId="3" fontId="0" fillId="0" borderId="28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28" xfId="0" applyNumberFormat="1" applyFill="1" applyBorder="1"/>
    <xf numFmtId="3" fontId="0" fillId="4" borderId="32" xfId="0" applyNumberFormat="1" applyFill="1" applyBorder="1"/>
    <xf numFmtId="0" fontId="15" fillId="3" borderId="30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32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0" fontId="0" fillId="0" borderId="16" xfId="0" applyBorder="1" applyAlignment="1">
      <alignment horizontal="center"/>
    </xf>
    <xf numFmtId="4" fontId="11" fillId="0" borderId="31" xfId="0" applyNumberFormat="1" applyFont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1" fillId="0" borderId="31" xfId="0" applyNumberFormat="1" applyFont="1" applyBorder="1" applyAlignment="1">
      <alignment vertical="center"/>
    </xf>
    <xf numFmtId="4" fontId="11" fillId="0" borderId="2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5" fillId="5" borderId="16" xfId="0" applyNumberFormat="1" applyFont="1" applyFill="1" applyBorder="1" applyAlignment="1">
      <alignment horizontal="left" vertical="center"/>
    </xf>
    <xf numFmtId="49" fontId="8" fillId="5" borderId="16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5" borderId="0" xfId="0" applyNumberFormat="1" applyFont="1" applyFill="1" applyAlignment="1">
      <alignment horizontal="left" vertical="center"/>
    </xf>
    <xf numFmtId="49" fontId="8" fillId="5" borderId="6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8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28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2" xfId="0" applyBorder="1" applyAlignment="1">
      <alignment vertical="center"/>
    </xf>
  </cellXfs>
  <cellStyles count="60">
    <cellStyle name="Hypertextový odkaz" xfId="12" builtinId="8" hidden="1"/>
    <cellStyle name="Hypertextový odkaz" xfId="4" builtinId="8" hidden="1"/>
    <cellStyle name="Hypertextový odkaz" xfId="2" builtinId="8" hidden="1"/>
    <cellStyle name="Hypertextový odkaz" xfId="6" builtinId="8" hidden="1"/>
    <cellStyle name="Hypertextový odkaz" xfId="14" builtinId="8" hidden="1"/>
    <cellStyle name="Hypertextový odkaz" xfId="10" builtinId="8" hidden="1"/>
    <cellStyle name="Hypertextový odkaz" xfId="22" builtinId="8" hidden="1"/>
    <cellStyle name="Hypertextový odkaz" xfId="26" builtinId="8" hidden="1"/>
    <cellStyle name="Hypertextový odkaz" xfId="28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4" builtinId="8" hidden="1"/>
    <cellStyle name="Hypertextový odkaz" xfId="46" builtinId="8" hidden="1"/>
    <cellStyle name="Hypertextový odkaz" xfId="40" builtinId="8" hidden="1"/>
    <cellStyle name="Hypertextový odkaz" xfId="24" builtinId="8" hidden="1"/>
    <cellStyle name="Hypertextový odkaz" xfId="16" builtinId="8" hidden="1"/>
    <cellStyle name="Hypertextový odkaz" xfId="8" builtinId="8" hidden="1"/>
    <cellStyle name="Hypertextový odkaz" xfId="32" builtinId="8" hidden="1"/>
    <cellStyle name="Hypertextový odkaz" xfId="42" builtinId="8" hidden="1"/>
    <cellStyle name="Hypertextový odkaz" xfId="30" builtinId="8" hidden="1"/>
    <cellStyle name="Hypertextový odkaz" xfId="20" builtinId="8" hidden="1"/>
    <cellStyle name="Hypertextový odkaz" xfId="56" builtinId="8" hidden="1"/>
    <cellStyle name="Hypertextový odkaz" xfId="52" builtinId="8" hidden="1"/>
    <cellStyle name="Hypertextový odkaz" xfId="48" builtinId="8" hidden="1"/>
    <cellStyle name="Hypertextový odkaz" xfId="18" builtinId="8" hidden="1"/>
    <cellStyle name="Hypertextový odkaz" xfId="54" builtinId="8" hidden="1"/>
    <cellStyle name="Hypertextový odkaz" xfId="58" builtinId="8" hidden="1"/>
    <cellStyle name="Hypertextový odkaz" xfId="50" builtinId="8" hidden="1"/>
    <cellStyle name="Normální" xfId="0" builtinId="0"/>
    <cellStyle name="normální 2" xfId="1" xr:uid="{00000000-0005-0000-0000-00003B000000}"/>
    <cellStyle name="Použitý hypertextový odkaz" xfId="13" builtinId="9" hidden="1"/>
    <cellStyle name="Použitý hypertextový odkaz" xfId="15" builtinId="9" hidden="1"/>
    <cellStyle name="Použitý hypertextový odkaz" xfId="19" builtinId="9" hidden="1"/>
    <cellStyle name="Použitý hypertextový odkaz" xfId="7" builtinId="9" hidden="1"/>
    <cellStyle name="Použitý hypertextový odkaz" xfId="9" builtinId="9" hidden="1"/>
    <cellStyle name="Použitý hypertextový odkaz" xfId="3" builtinId="9" hidden="1"/>
    <cellStyle name="Použitý hypertextový odkaz" xfId="5" builtinId="9" hidden="1"/>
    <cellStyle name="Použitý hypertextový odkaz" xfId="17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5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33" builtinId="9" hidden="1"/>
    <cellStyle name="Použitý hypertextový odkaz" xfId="11" builtinId="9" hidden="1"/>
    <cellStyle name="Použitý hypertextový odkaz" xfId="37" builtinId="9" hidden="1"/>
    <cellStyle name="Použitý hypertextový odkaz" xfId="55" builtinId="9" hidden="1"/>
    <cellStyle name="Použitý hypertextový odkaz" xfId="59" builtinId="9" hidden="1"/>
    <cellStyle name="Použitý hypertextový odkaz" xfId="57" builtinId="9" hidden="1"/>
    <cellStyle name="Použitý hypertextový odkaz" xfId="49" builtinId="9" hidden="1"/>
    <cellStyle name="Použitý hypertextový odkaz" xfId="21" builtinId="9" hidden="1"/>
    <cellStyle name="Použitý hypertextový odkaz" xfId="51" builtinId="9" hidden="1"/>
    <cellStyle name="Použitý hypertextový odkaz" xfId="53" builtinId="9" hidden="1"/>
    <cellStyle name="Použitý hypertextový odkaz" xfId="47" builtinId="9" hidden="1"/>
    <cellStyle name="Použitý hypertextový odkaz" xfId="45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7109375" defaultRowHeight="12.75" x14ac:dyDescent="0.2"/>
  <sheetData>
    <row r="1" spans="1:7" x14ac:dyDescent="0.2">
      <c r="A1" s="28" t="s">
        <v>0</v>
      </c>
    </row>
    <row r="2" spans="1:7" ht="57.75" customHeight="1" x14ac:dyDescent="0.2">
      <c r="A2" s="179" t="s">
        <v>1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1" zoomScaleSheetLayoutView="75" workbookViewId="0">
      <selection activeCell="P14" sqref="P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56" t="s">
        <v>2</v>
      </c>
      <c r="B1" s="203" t="s">
        <v>3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3"/>
      <c r="B2" s="59" t="s">
        <v>4</v>
      </c>
      <c r="C2" s="60"/>
      <c r="D2" s="61"/>
      <c r="E2" s="141" t="s">
        <v>5</v>
      </c>
      <c r="F2" s="62"/>
      <c r="G2" s="62"/>
      <c r="H2" s="62"/>
      <c r="I2" s="62"/>
      <c r="J2" s="63"/>
      <c r="O2" s="1"/>
    </row>
    <row r="3" spans="1:15" ht="23.25" hidden="1" customHeight="1" x14ac:dyDescent="0.2">
      <c r="A3" s="3"/>
      <c r="B3" s="64" t="s">
        <v>6</v>
      </c>
      <c r="C3" s="60"/>
      <c r="D3" s="65"/>
      <c r="E3" s="65"/>
      <c r="F3" s="66"/>
      <c r="G3" s="66"/>
      <c r="H3" s="60"/>
      <c r="I3" s="67"/>
      <c r="J3" s="68"/>
    </row>
    <row r="4" spans="1:15" ht="23.25" hidden="1" customHeight="1" x14ac:dyDescent="0.2">
      <c r="A4" s="3"/>
      <c r="B4" s="69" t="s">
        <v>7</v>
      </c>
      <c r="C4" s="70"/>
      <c r="D4" s="71"/>
      <c r="E4" s="71"/>
      <c r="F4" s="72"/>
      <c r="G4" s="72"/>
      <c r="H4" s="72"/>
      <c r="I4" s="72"/>
      <c r="J4" s="73"/>
    </row>
    <row r="5" spans="1:15" ht="24" customHeight="1" x14ac:dyDescent="0.2">
      <c r="A5" s="3"/>
      <c r="B5" s="40" t="s">
        <v>8</v>
      </c>
      <c r="D5" s="145" t="s">
        <v>9</v>
      </c>
      <c r="E5" s="23"/>
      <c r="F5" s="23"/>
      <c r="G5" s="23"/>
      <c r="H5" s="25" t="s">
        <v>10</v>
      </c>
      <c r="I5" s="146" t="s">
        <v>11</v>
      </c>
      <c r="J5" s="9"/>
    </row>
    <row r="6" spans="1:15" ht="15.75" customHeight="1" x14ac:dyDescent="0.2">
      <c r="A6" s="3"/>
      <c r="B6" s="35"/>
      <c r="C6" s="23"/>
      <c r="D6" s="23" t="s">
        <v>12</v>
      </c>
      <c r="E6" s="23"/>
      <c r="F6" s="23"/>
      <c r="G6" s="23"/>
      <c r="H6" s="25" t="s">
        <v>13</v>
      </c>
      <c r="I6" s="146" t="s">
        <v>14</v>
      </c>
      <c r="J6" s="9"/>
    </row>
    <row r="7" spans="1:15" ht="15.75" customHeight="1" x14ac:dyDescent="0.2">
      <c r="A7" s="3"/>
      <c r="B7" s="36"/>
      <c r="C7" s="74"/>
      <c r="D7" s="30" t="s">
        <v>15</v>
      </c>
      <c r="E7" s="30"/>
      <c r="F7" s="30"/>
      <c r="G7" s="30"/>
      <c r="H7" s="31"/>
      <c r="I7" s="30"/>
      <c r="J7" s="42"/>
    </row>
    <row r="8" spans="1:15" ht="24" hidden="1" customHeight="1" x14ac:dyDescent="0.2">
      <c r="A8" s="3"/>
      <c r="B8" s="40" t="s">
        <v>16</v>
      </c>
      <c r="D8" s="29"/>
      <c r="H8" s="25" t="s">
        <v>10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13</v>
      </c>
      <c r="I9" s="29"/>
      <c r="J9" s="9"/>
    </row>
    <row r="10" spans="1:15" ht="15.75" hidden="1" customHeight="1" x14ac:dyDescent="0.2">
      <c r="A10" s="3"/>
      <c r="B10" s="43"/>
      <c r="C10" s="24"/>
      <c r="D10" s="39"/>
      <c r="E10" s="31"/>
      <c r="F10" s="31"/>
      <c r="G10" s="15"/>
      <c r="H10" s="15"/>
      <c r="I10" s="44"/>
      <c r="J10" s="42"/>
    </row>
    <row r="11" spans="1:15" ht="24" customHeight="1" x14ac:dyDescent="0.2">
      <c r="A11" s="3"/>
      <c r="B11" s="40" t="s">
        <v>17</v>
      </c>
      <c r="D11" s="210"/>
      <c r="E11" s="211"/>
      <c r="F11" s="211"/>
      <c r="G11" s="211"/>
      <c r="H11" s="25" t="s">
        <v>10</v>
      </c>
      <c r="I11" s="177"/>
      <c r="J11" s="9"/>
    </row>
    <row r="12" spans="1:15" ht="15.75" customHeight="1" x14ac:dyDescent="0.2">
      <c r="A12" s="3"/>
      <c r="B12" s="35"/>
      <c r="C12" s="23"/>
      <c r="D12" s="214"/>
      <c r="E12" s="214"/>
      <c r="F12" s="214"/>
      <c r="G12" s="214"/>
      <c r="H12" s="25" t="s">
        <v>13</v>
      </c>
      <c r="I12" s="177"/>
      <c r="J12" s="9"/>
    </row>
    <row r="13" spans="1:15" ht="15.75" customHeight="1" x14ac:dyDescent="0.2">
      <c r="A13" s="3"/>
      <c r="B13" s="36"/>
      <c r="C13" s="74"/>
      <c r="D13" s="215"/>
      <c r="E13" s="215"/>
      <c r="F13" s="215"/>
      <c r="G13" s="215"/>
      <c r="H13" s="26"/>
      <c r="I13" s="178"/>
      <c r="J13" s="42"/>
    </row>
    <row r="14" spans="1:15" ht="24" customHeight="1" x14ac:dyDescent="0.2">
      <c r="A14" s="3"/>
      <c r="B14" s="50" t="s">
        <v>18</v>
      </c>
      <c r="C14" s="51"/>
      <c r="D14" s="210"/>
      <c r="E14" s="211"/>
      <c r="F14" s="211"/>
      <c r="G14" s="211"/>
      <c r="H14" s="53"/>
      <c r="I14" s="52"/>
      <c r="J14" s="54"/>
    </row>
    <row r="15" spans="1:15" ht="32.25" customHeight="1" x14ac:dyDescent="0.2">
      <c r="A15" s="3"/>
      <c r="B15" s="43" t="s">
        <v>19</v>
      </c>
      <c r="C15" s="55"/>
      <c r="D15" s="15"/>
      <c r="E15" s="209"/>
      <c r="F15" s="209"/>
      <c r="G15" s="212"/>
      <c r="H15" s="212"/>
      <c r="I15" s="212" t="s">
        <v>20</v>
      </c>
      <c r="J15" s="213"/>
    </row>
    <row r="16" spans="1:15" ht="23.25" customHeight="1" x14ac:dyDescent="0.2">
      <c r="A16" s="102" t="s">
        <v>21</v>
      </c>
      <c r="B16" s="103" t="s">
        <v>21</v>
      </c>
      <c r="C16" s="147"/>
      <c r="D16" s="148"/>
      <c r="E16" s="193"/>
      <c r="F16" s="194"/>
      <c r="G16" s="193"/>
      <c r="H16" s="194"/>
      <c r="I16" s="193">
        <f>SUM(I48:J50)</f>
        <v>0</v>
      </c>
      <c r="J16" s="195"/>
    </row>
    <row r="17" spans="1:10" ht="23.25" customHeight="1" x14ac:dyDescent="0.2">
      <c r="A17" s="102" t="s">
        <v>22</v>
      </c>
      <c r="B17" s="103" t="s">
        <v>22</v>
      </c>
      <c r="C17" s="147"/>
      <c r="D17" s="148"/>
      <c r="E17" s="193"/>
      <c r="F17" s="194"/>
      <c r="G17" s="193"/>
      <c r="H17" s="194"/>
      <c r="I17" s="193">
        <f>SUM(I51:J52)</f>
        <v>0</v>
      </c>
      <c r="J17" s="195"/>
    </row>
    <row r="18" spans="1:10" ht="23.25" customHeight="1" x14ac:dyDescent="0.2">
      <c r="A18" s="102" t="s">
        <v>23</v>
      </c>
      <c r="B18" s="103" t="s">
        <v>23</v>
      </c>
      <c r="C18" s="147"/>
      <c r="D18" s="148"/>
      <c r="E18" s="193"/>
      <c r="F18" s="194"/>
      <c r="G18" s="193"/>
      <c r="H18" s="194"/>
      <c r="I18" s="193">
        <v>0</v>
      </c>
      <c r="J18" s="195"/>
    </row>
    <row r="19" spans="1:10" ht="23.25" customHeight="1" x14ac:dyDescent="0.2">
      <c r="A19" s="102" t="s">
        <v>24</v>
      </c>
      <c r="B19" s="103" t="s">
        <v>25</v>
      </c>
      <c r="C19" s="147"/>
      <c r="D19" s="148"/>
      <c r="E19" s="193"/>
      <c r="F19" s="194"/>
      <c r="G19" s="193"/>
      <c r="H19" s="194"/>
      <c r="I19" s="193">
        <v>0</v>
      </c>
      <c r="J19" s="195"/>
    </row>
    <row r="20" spans="1:10" ht="23.25" customHeight="1" x14ac:dyDescent="0.2">
      <c r="A20" s="102" t="s">
        <v>26</v>
      </c>
      <c r="B20" s="103" t="s">
        <v>27</v>
      </c>
      <c r="C20" s="147"/>
      <c r="D20" s="148"/>
      <c r="E20" s="193"/>
      <c r="F20" s="194"/>
      <c r="G20" s="193"/>
      <c r="H20" s="194"/>
      <c r="I20" s="193">
        <v>0</v>
      </c>
      <c r="J20" s="195"/>
    </row>
    <row r="21" spans="1:10" ht="23.25" customHeight="1" x14ac:dyDescent="0.2">
      <c r="A21" s="3"/>
      <c r="B21" s="57" t="s">
        <v>20</v>
      </c>
      <c r="C21" s="149"/>
      <c r="D21" s="150"/>
      <c r="E21" s="201"/>
      <c r="F21" s="217"/>
      <c r="G21" s="201"/>
      <c r="H21" s="217"/>
      <c r="I21" s="201">
        <f>SUM(I16:J20)</f>
        <v>0</v>
      </c>
      <c r="J21" s="202"/>
    </row>
    <row r="22" spans="1:10" ht="33" customHeight="1" x14ac:dyDescent="0.2">
      <c r="A22" s="3"/>
      <c r="B22" s="49" t="s">
        <v>28</v>
      </c>
      <c r="C22" s="147"/>
      <c r="D22" s="148"/>
      <c r="E22" s="151"/>
      <c r="F22" s="152"/>
      <c r="G22" s="153"/>
      <c r="H22" s="153"/>
      <c r="I22" s="153"/>
      <c r="J22" s="47"/>
    </row>
    <row r="23" spans="1:10" ht="23.25" customHeight="1" x14ac:dyDescent="0.2">
      <c r="A23" s="3"/>
      <c r="B23" s="46" t="s">
        <v>29</v>
      </c>
      <c r="C23" s="147"/>
      <c r="D23" s="148"/>
      <c r="E23" s="154">
        <v>15</v>
      </c>
      <c r="F23" s="152" t="s">
        <v>30</v>
      </c>
      <c r="G23" s="199">
        <v>0</v>
      </c>
      <c r="H23" s="200"/>
      <c r="I23" s="200"/>
      <c r="J23" s="47" t="str">
        <f t="shared" ref="J23:J28" si="0">Mena</f>
        <v>CZK</v>
      </c>
    </row>
    <row r="24" spans="1:10" ht="23.25" customHeight="1" x14ac:dyDescent="0.2">
      <c r="A24" s="3"/>
      <c r="B24" s="46" t="s">
        <v>31</v>
      </c>
      <c r="C24" s="147"/>
      <c r="D24" s="148"/>
      <c r="E24" s="154">
        <f>SazbaDPH1</f>
        <v>15</v>
      </c>
      <c r="F24" s="152" t="s">
        <v>30</v>
      </c>
      <c r="G24" s="197">
        <v>0</v>
      </c>
      <c r="H24" s="198"/>
      <c r="I24" s="198"/>
      <c r="J24" s="47" t="str">
        <f t="shared" si="0"/>
        <v>CZK</v>
      </c>
    </row>
    <row r="25" spans="1:10" ht="23.25" customHeight="1" x14ac:dyDescent="0.2">
      <c r="A25" s="3"/>
      <c r="B25" s="46" t="s">
        <v>32</v>
      </c>
      <c r="C25" s="147"/>
      <c r="D25" s="148"/>
      <c r="E25" s="154">
        <v>21</v>
      </c>
      <c r="F25" s="152" t="s">
        <v>30</v>
      </c>
      <c r="G25" s="199">
        <f>I21</f>
        <v>0</v>
      </c>
      <c r="H25" s="200"/>
      <c r="I25" s="200"/>
      <c r="J25" s="47" t="str">
        <f t="shared" si="0"/>
        <v>CZK</v>
      </c>
    </row>
    <row r="26" spans="1:10" ht="23.25" customHeight="1" x14ac:dyDescent="0.2">
      <c r="A26" s="3"/>
      <c r="B26" s="41" t="s">
        <v>33</v>
      </c>
      <c r="C26" s="19"/>
      <c r="D26" s="15"/>
      <c r="E26" s="37">
        <f>SazbaDPH2</f>
        <v>21</v>
      </c>
      <c r="F26" s="38" t="s">
        <v>30</v>
      </c>
      <c r="G26" s="206">
        <f>ZakladDPHZakl*0.21</f>
        <v>0</v>
      </c>
      <c r="H26" s="207"/>
      <c r="I26" s="207"/>
      <c r="J26" s="45" t="str">
        <f t="shared" si="0"/>
        <v>CZK</v>
      </c>
    </row>
    <row r="27" spans="1:10" ht="23.25" customHeight="1" thickBot="1" x14ac:dyDescent="0.25">
      <c r="A27" s="3"/>
      <c r="B27" s="40" t="s">
        <v>34</v>
      </c>
      <c r="C27" s="17"/>
      <c r="D27" s="20"/>
      <c r="E27" s="17"/>
      <c r="F27" s="18"/>
      <c r="G27" s="208">
        <v>0</v>
      </c>
      <c r="H27" s="208"/>
      <c r="I27" s="208"/>
      <c r="J27" s="48" t="str">
        <f t="shared" si="0"/>
        <v>CZK</v>
      </c>
    </row>
    <row r="28" spans="1:10" ht="27.75" hidden="1" customHeight="1" thickBot="1" x14ac:dyDescent="0.25">
      <c r="A28" s="3"/>
      <c r="B28" s="81" t="s">
        <v>35</v>
      </c>
      <c r="C28" s="82"/>
      <c r="D28" s="82"/>
      <c r="E28" s="83"/>
      <c r="F28" s="84"/>
      <c r="G28" s="216">
        <v>2458887.4700000002</v>
      </c>
      <c r="H28" s="218"/>
      <c r="I28" s="218"/>
      <c r="J28" s="85" t="str">
        <f t="shared" si="0"/>
        <v>CZK</v>
      </c>
    </row>
    <row r="29" spans="1:10" ht="27.75" customHeight="1" thickBot="1" x14ac:dyDescent="0.25">
      <c r="A29" s="3"/>
      <c r="B29" s="81" t="s">
        <v>36</v>
      </c>
      <c r="C29" s="86"/>
      <c r="D29" s="86"/>
      <c r="E29" s="86"/>
      <c r="F29" s="86"/>
      <c r="G29" s="216">
        <f>ZakladDPHZakl+DPHZakl+Zaokrouhleni</f>
        <v>0</v>
      </c>
      <c r="H29" s="216"/>
      <c r="I29" s="216"/>
      <c r="J29" s="87" t="s">
        <v>37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38</v>
      </c>
      <c r="D32" s="33"/>
      <c r="E32" s="33"/>
      <c r="F32" s="16" t="s">
        <v>39</v>
      </c>
      <c r="G32" s="33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196" t="s">
        <v>40</v>
      </c>
      <c r="E35" s="196"/>
      <c r="H35" s="11" t="s">
        <v>41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58" t="s">
        <v>42</v>
      </c>
      <c r="C37" s="2"/>
      <c r="D37" s="2"/>
      <c r="E37" s="2"/>
      <c r="F37" s="80"/>
      <c r="G37" s="80"/>
      <c r="H37" s="80"/>
      <c r="I37" s="80"/>
      <c r="J37" s="2"/>
    </row>
    <row r="38" spans="1:10" ht="25.5" hidden="1" customHeight="1" x14ac:dyDescent="0.2">
      <c r="A38" s="77" t="s">
        <v>43</v>
      </c>
      <c r="B38" s="155" t="s">
        <v>44</v>
      </c>
      <c r="C38" s="78" t="s">
        <v>45</v>
      </c>
      <c r="D38" s="79"/>
      <c r="E38" s="79"/>
      <c r="F38" s="156" t="str">
        <f>B23</f>
        <v>Základ pro sníženou DPH</v>
      </c>
      <c r="G38" s="156" t="str">
        <f>B25</f>
        <v>Základ pro základní DPH</v>
      </c>
      <c r="H38" s="157" t="s">
        <v>46</v>
      </c>
      <c r="I38" s="157" t="s">
        <v>47</v>
      </c>
      <c r="J38" s="158" t="s">
        <v>30</v>
      </c>
    </row>
    <row r="39" spans="1:10" ht="25.5" hidden="1" customHeight="1" x14ac:dyDescent="0.2">
      <c r="A39" s="77">
        <v>1</v>
      </c>
      <c r="B39" s="159"/>
      <c r="C39" s="184"/>
      <c r="D39" s="185"/>
      <c r="E39" s="185"/>
      <c r="F39" s="160">
        <v>0</v>
      </c>
      <c r="G39" s="161">
        <v>2458887.4700000002</v>
      </c>
      <c r="H39" s="162">
        <v>516366</v>
      </c>
      <c r="I39" s="162">
        <v>2975253.47</v>
      </c>
      <c r="J39" s="163">
        <f>IF(CenaCelkemVypocet=0,"",I39/CenaCelkemVypocet*100)</f>
        <v>100</v>
      </c>
    </row>
    <row r="40" spans="1:10" ht="25.5" hidden="1" customHeight="1" x14ac:dyDescent="0.2">
      <c r="A40" s="77"/>
      <c r="B40" s="186" t="s">
        <v>48</v>
      </c>
      <c r="C40" s="187"/>
      <c r="D40" s="187"/>
      <c r="E40" s="188"/>
      <c r="F40" s="164">
        <f>SUMIF(A39:A39,"=1",F39:F39)</f>
        <v>0</v>
      </c>
      <c r="G40" s="165">
        <f>SUMIF(A39:A39,"=1",G39:G39)</f>
        <v>2458887.4700000002</v>
      </c>
      <c r="H40" s="165">
        <f>SUMIF(A39:A39,"=1",H39:H39)</f>
        <v>516366</v>
      </c>
      <c r="I40" s="165">
        <f>SUMIF(A39:A39,"=1",I39:I39)</f>
        <v>2975253.47</v>
      </c>
      <c r="J40" s="166">
        <f>SUMIF(A39:A39,"=1",J39:J39)</f>
        <v>100</v>
      </c>
    </row>
    <row r="44" spans="1:10" ht="15.75" x14ac:dyDescent="0.25">
      <c r="B44" s="88" t="s">
        <v>49</v>
      </c>
    </row>
    <row r="46" spans="1:10" ht="25.5" customHeight="1" x14ac:dyDescent="0.2">
      <c r="A46" s="89"/>
      <c r="B46" s="93" t="s">
        <v>44</v>
      </c>
      <c r="C46" s="93" t="s">
        <v>45</v>
      </c>
      <c r="D46" s="94"/>
      <c r="E46" s="94"/>
      <c r="F46" s="167" t="s">
        <v>50</v>
      </c>
      <c r="G46" s="167"/>
      <c r="H46" s="167"/>
      <c r="I46" s="189" t="s">
        <v>20</v>
      </c>
      <c r="J46" s="189"/>
    </row>
    <row r="47" spans="1:10" ht="25.5" customHeight="1" x14ac:dyDescent="0.2">
      <c r="A47" s="90"/>
      <c r="B47" s="97" t="s">
        <v>51</v>
      </c>
      <c r="C47" s="191" t="s">
        <v>52</v>
      </c>
      <c r="D47" s="192"/>
      <c r="E47" s="192"/>
      <c r="F47" s="168" t="s">
        <v>21</v>
      </c>
      <c r="G47" s="169"/>
      <c r="H47" s="169"/>
      <c r="I47" s="190">
        <v>0</v>
      </c>
      <c r="J47" s="190"/>
    </row>
    <row r="48" spans="1:10" ht="25.5" customHeight="1" x14ac:dyDescent="0.2">
      <c r="A48" s="90"/>
      <c r="B48" s="92" t="s">
        <v>53</v>
      </c>
      <c r="C48" s="182" t="s">
        <v>54</v>
      </c>
      <c r="D48" s="183"/>
      <c r="E48" s="183"/>
      <c r="F48" s="98" t="s">
        <v>21</v>
      </c>
      <c r="G48" s="99"/>
      <c r="H48" s="99"/>
      <c r="I48" s="181">
        <f>' Pol'!G16</f>
        <v>0</v>
      </c>
      <c r="J48" s="181"/>
    </row>
    <row r="49" spans="1:10" ht="25.5" customHeight="1" x14ac:dyDescent="0.2">
      <c r="A49" s="90"/>
      <c r="B49" s="92" t="s">
        <v>55</v>
      </c>
      <c r="C49" s="182" t="s">
        <v>56</v>
      </c>
      <c r="D49" s="183"/>
      <c r="E49" s="183"/>
      <c r="F49" s="98" t="s">
        <v>21</v>
      </c>
      <c r="G49" s="99"/>
      <c r="H49" s="99"/>
      <c r="I49" s="181">
        <f>' Pol'!G36</f>
        <v>0</v>
      </c>
      <c r="J49" s="181"/>
    </row>
    <row r="50" spans="1:10" ht="25.5" customHeight="1" x14ac:dyDescent="0.2">
      <c r="A50" s="90"/>
      <c r="B50" s="92" t="s">
        <v>57</v>
      </c>
      <c r="C50" s="182" t="s">
        <v>58</v>
      </c>
      <c r="D50" s="183"/>
      <c r="E50" s="183"/>
      <c r="F50" s="98" t="s">
        <v>21</v>
      </c>
      <c r="G50" s="99"/>
      <c r="H50" s="99"/>
      <c r="I50" s="181">
        <f>' Pol'!G72</f>
        <v>0</v>
      </c>
      <c r="J50" s="181"/>
    </row>
    <row r="51" spans="1:10" ht="25.5" customHeight="1" x14ac:dyDescent="0.2">
      <c r="A51" s="90"/>
      <c r="B51" s="92" t="s">
        <v>59</v>
      </c>
      <c r="C51" s="182" t="s">
        <v>60</v>
      </c>
      <c r="D51" s="183"/>
      <c r="E51" s="183"/>
      <c r="F51" s="98" t="s">
        <v>22</v>
      </c>
      <c r="G51" s="99"/>
      <c r="H51" s="99"/>
      <c r="I51" s="181">
        <f>' Pol'!G73</f>
        <v>0</v>
      </c>
      <c r="J51" s="181"/>
    </row>
    <row r="52" spans="1:10" ht="25.5" customHeight="1" x14ac:dyDescent="0.2">
      <c r="A52" s="90"/>
      <c r="B52" s="92" t="s">
        <v>61</v>
      </c>
      <c r="C52" s="182" t="s">
        <v>62</v>
      </c>
      <c r="D52" s="183"/>
      <c r="E52" s="183"/>
      <c r="F52" s="98" t="s">
        <v>22</v>
      </c>
      <c r="G52" s="99"/>
      <c r="H52" s="99"/>
      <c r="I52" s="181">
        <f>' Pol'!G94</f>
        <v>0</v>
      </c>
      <c r="J52" s="181"/>
    </row>
    <row r="53" spans="1:10" ht="25.5" customHeight="1" x14ac:dyDescent="0.2">
      <c r="A53" s="91"/>
      <c r="B53" s="95" t="s">
        <v>47</v>
      </c>
      <c r="C53" s="95"/>
      <c r="D53" s="96"/>
      <c r="E53" s="96"/>
      <c r="F53" s="100"/>
      <c r="G53" s="101"/>
      <c r="H53" s="101"/>
      <c r="I53" s="180">
        <f>SUM(I47:I52)</f>
        <v>0</v>
      </c>
      <c r="J53" s="180"/>
    </row>
    <row r="54" spans="1:10" x14ac:dyDescent="0.2">
      <c r="F54" s="76"/>
      <c r="G54" s="76"/>
      <c r="H54" s="76"/>
      <c r="I54" s="76"/>
      <c r="J54" s="76"/>
    </row>
    <row r="55" spans="1:10" x14ac:dyDescent="0.2">
      <c r="F55" s="76"/>
      <c r="G55" s="76"/>
      <c r="H55" s="76"/>
      <c r="I55" s="76"/>
      <c r="J55" s="76"/>
    </row>
    <row r="56" spans="1:10" x14ac:dyDescent="0.2">
      <c r="F56" s="76"/>
      <c r="G56" s="76"/>
      <c r="H56" s="76"/>
      <c r="I56" s="76"/>
      <c r="J56" s="7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D14:G14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3:J53"/>
    <mergeCell ref="I52:J52"/>
    <mergeCell ref="C52:E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8.710937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8.7109375" style="4"/>
  </cols>
  <sheetData>
    <row r="1" spans="1:7" ht="15.75" x14ac:dyDescent="0.2">
      <c r="A1" s="219" t="s">
        <v>63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170" t="s">
        <v>64</v>
      </c>
      <c r="B2" s="171"/>
      <c r="C2" s="221"/>
      <c r="D2" s="221"/>
      <c r="E2" s="221"/>
      <c r="F2" s="221"/>
      <c r="G2" s="222"/>
    </row>
    <row r="3" spans="1:7" ht="24.95" hidden="1" customHeight="1" x14ac:dyDescent="0.2">
      <c r="A3" s="170" t="s">
        <v>65</v>
      </c>
      <c r="B3" s="171"/>
      <c r="C3" s="221"/>
      <c r="D3" s="221"/>
      <c r="E3" s="221"/>
      <c r="F3" s="221"/>
      <c r="G3" s="222"/>
    </row>
    <row r="4" spans="1:7" ht="24.95" hidden="1" customHeight="1" x14ac:dyDescent="0.2">
      <c r="A4" s="170" t="s">
        <v>66</v>
      </c>
      <c r="B4" s="171"/>
      <c r="C4" s="221"/>
      <c r="D4" s="221"/>
      <c r="E4" s="221"/>
      <c r="F4" s="221"/>
      <c r="G4" s="22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CE,Tučné"RTS Stavitel +,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7"/>
  <sheetViews>
    <sheetView tabSelected="1" zoomScale="115" zoomScaleNormal="115" zoomScalePageLayoutView="150" workbookViewId="0">
      <selection activeCell="C10" sqref="C10"/>
    </sheetView>
  </sheetViews>
  <sheetFormatPr defaultColWidth="8.7109375" defaultRowHeight="12.75" outlineLevelRow="1" x14ac:dyDescent="0.2"/>
  <cols>
    <col min="1" max="1" width="4.28515625" customWidth="1"/>
    <col min="2" max="2" width="14.42578125" style="75" customWidth="1"/>
    <col min="3" max="3" width="38.28515625" style="7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3" t="s">
        <v>63</v>
      </c>
      <c r="B1" s="223"/>
      <c r="C1" s="223"/>
      <c r="D1" s="223"/>
      <c r="E1" s="223"/>
      <c r="F1" s="223"/>
      <c r="G1" s="223"/>
      <c r="AE1" t="s">
        <v>67</v>
      </c>
    </row>
    <row r="2" spans="1:60" ht="24.95" customHeight="1" x14ac:dyDescent="0.2">
      <c r="A2" s="170" t="s">
        <v>68</v>
      </c>
      <c r="B2" s="171"/>
      <c r="C2" s="224" t="s">
        <v>5</v>
      </c>
      <c r="D2" s="225"/>
      <c r="E2" s="225"/>
      <c r="F2" s="225"/>
      <c r="G2" s="226"/>
      <c r="AE2" t="s">
        <v>69</v>
      </c>
    </row>
    <row r="3" spans="1:60" ht="24.95" hidden="1" customHeight="1" x14ac:dyDescent="0.2">
      <c r="A3" s="170" t="s">
        <v>65</v>
      </c>
      <c r="B3" s="171"/>
      <c r="C3" s="225"/>
      <c r="D3" s="225"/>
      <c r="E3" s="225"/>
      <c r="F3" s="225"/>
      <c r="G3" s="226"/>
      <c r="AE3" t="s">
        <v>70</v>
      </c>
    </row>
    <row r="4" spans="1:60" ht="24.95" hidden="1" customHeight="1" x14ac:dyDescent="0.2">
      <c r="A4" s="170" t="s">
        <v>66</v>
      </c>
      <c r="B4" s="171"/>
      <c r="C4" s="224"/>
      <c r="D4" s="225"/>
      <c r="E4" s="225"/>
      <c r="F4" s="225"/>
      <c r="G4" s="226"/>
      <c r="AE4" t="s">
        <v>71</v>
      </c>
    </row>
    <row r="5" spans="1:60" hidden="1" x14ac:dyDescent="0.2">
      <c r="A5" s="172" t="s">
        <v>72</v>
      </c>
      <c r="B5" s="104"/>
      <c r="C5" s="104"/>
      <c r="D5" s="105"/>
      <c r="E5" s="105"/>
      <c r="F5" s="105"/>
      <c r="G5" s="173"/>
      <c r="AE5" t="s">
        <v>73</v>
      </c>
    </row>
    <row r="7" spans="1:60" ht="38.25" x14ac:dyDescent="0.2">
      <c r="A7" s="174" t="s">
        <v>74</v>
      </c>
      <c r="B7" s="175" t="s">
        <v>75</v>
      </c>
      <c r="C7" s="175" t="s">
        <v>76</v>
      </c>
      <c r="D7" s="174" t="s">
        <v>77</v>
      </c>
      <c r="E7" s="174" t="s">
        <v>78</v>
      </c>
      <c r="F7" s="106" t="s">
        <v>79</v>
      </c>
      <c r="G7" s="174" t="s">
        <v>20</v>
      </c>
      <c r="H7" s="125" t="s">
        <v>80</v>
      </c>
      <c r="I7" s="125" t="s">
        <v>81</v>
      </c>
      <c r="J7" s="125" t="s">
        <v>82</v>
      </c>
      <c r="K7" s="125" t="s">
        <v>83</v>
      </c>
      <c r="L7" s="125" t="s">
        <v>84</v>
      </c>
      <c r="M7" s="125" t="s">
        <v>85</v>
      </c>
      <c r="N7" s="125" t="s">
        <v>86</v>
      </c>
      <c r="O7" s="125" t="s">
        <v>87</v>
      </c>
      <c r="P7" s="125" t="s">
        <v>88</v>
      </c>
      <c r="Q7" s="125" t="s">
        <v>89</v>
      </c>
      <c r="R7" s="125" t="s">
        <v>90</v>
      </c>
      <c r="S7" s="125" t="s">
        <v>91</v>
      </c>
      <c r="T7" s="125" t="s">
        <v>92</v>
      </c>
      <c r="U7" s="125" t="s">
        <v>93</v>
      </c>
    </row>
    <row r="8" spans="1:60" x14ac:dyDescent="0.2">
      <c r="A8" s="126" t="s">
        <v>94</v>
      </c>
      <c r="B8" s="127" t="s">
        <v>51</v>
      </c>
      <c r="C8" s="128" t="s">
        <v>52</v>
      </c>
      <c r="D8" s="129"/>
      <c r="E8" s="130"/>
      <c r="F8" s="131"/>
      <c r="G8" s="131"/>
      <c r="H8" s="131"/>
      <c r="I8" s="131">
        <f>SUM(I9:I15)</f>
        <v>0</v>
      </c>
      <c r="J8" s="131"/>
      <c r="K8" s="131">
        <f>SUM(K9:K15)</f>
        <v>0</v>
      </c>
      <c r="L8" s="131"/>
      <c r="M8" s="131">
        <f>SUM(M9:M15)</f>
        <v>0</v>
      </c>
      <c r="N8" s="110"/>
      <c r="O8" s="110">
        <f>SUM(O9:O15)</f>
        <v>0</v>
      </c>
      <c r="P8" s="110"/>
      <c r="Q8" s="110">
        <f>SUM(Q9:Q15)</f>
        <v>0</v>
      </c>
      <c r="R8" s="110"/>
      <c r="S8" s="110"/>
      <c r="T8" s="126"/>
      <c r="U8" s="110">
        <f>SUM(U9:U15)</f>
        <v>0</v>
      </c>
      <c r="AE8" t="s">
        <v>95</v>
      </c>
    </row>
    <row r="9" spans="1:60" outlineLevel="1" x14ac:dyDescent="0.2">
      <c r="A9" s="108">
        <v>1</v>
      </c>
      <c r="B9" s="108" t="s">
        <v>53</v>
      </c>
      <c r="C9" s="136" t="s">
        <v>52</v>
      </c>
      <c r="D9" s="111" t="s">
        <v>96</v>
      </c>
      <c r="E9" s="119"/>
      <c r="F9" s="123"/>
      <c r="G9" s="123"/>
      <c r="H9" s="123">
        <v>0</v>
      </c>
      <c r="I9" s="123">
        <f>ROUND(E9*H9,2)</f>
        <v>0</v>
      </c>
      <c r="J9" s="123">
        <v>0</v>
      </c>
      <c r="K9" s="123">
        <f>ROUND(E9*J9,2)</f>
        <v>0</v>
      </c>
      <c r="L9" s="123">
        <v>21</v>
      </c>
      <c r="M9" s="123">
        <f>G9*(1+L9/100)</f>
        <v>0</v>
      </c>
      <c r="N9" s="112">
        <v>0</v>
      </c>
      <c r="O9" s="112">
        <f>ROUND(E9*N9,5)</f>
        <v>0</v>
      </c>
      <c r="P9" s="112">
        <v>0</v>
      </c>
      <c r="Q9" s="112">
        <f>ROUND(E9*P9,5)</f>
        <v>0</v>
      </c>
      <c r="R9" s="112"/>
      <c r="S9" s="112"/>
      <c r="T9" s="113">
        <v>0</v>
      </c>
      <c r="U9" s="112">
        <f>ROUND(E9*T9,2)</f>
        <v>0</v>
      </c>
      <c r="V9" s="107"/>
      <c r="W9" s="107"/>
      <c r="X9" s="107"/>
      <c r="Y9" s="107"/>
      <c r="Z9" s="107"/>
      <c r="AA9" s="107"/>
      <c r="AB9" s="107"/>
      <c r="AC9" s="107"/>
      <c r="AD9" s="107"/>
      <c r="AE9" s="107" t="s">
        <v>97</v>
      </c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ht="22.5" outlineLevel="1" x14ac:dyDescent="0.2">
      <c r="A10" s="108"/>
      <c r="B10" s="108"/>
      <c r="C10" s="137" t="s">
        <v>184</v>
      </c>
      <c r="D10" s="114"/>
      <c r="E10" s="120"/>
      <c r="F10" s="123"/>
      <c r="G10" s="123"/>
      <c r="H10" s="123"/>
      <c r="I10" s="123"/>
      <c r="J10" s="123"/>
      <c r="K10" s="123"/>
      <c r="L10" s="123"/>
      <c r="M10" s="123"/>
      <c r="N10" s="112"/>
      <c r="O10" s="112"/>
      <c r="P10" s="112"/>
      <c r="Q10" s="112"/>
      <c r="R10" s="112"/>
      <c r="S10" s="112"/>
      <c r="T10" s="113"/>
      <c r="U10" s="112"/>
      <c r="V10" s="107"/>
      <c r="W10" s="107"/>
      <c r="X10" s="107"/>
      <c r="Y10" s="107"/>
      <c r="Z10" s="107"/>
      <c r="AA10" s="107"/>
      <c r="AB10" s="107"/>
      <c r="AC10" s="107"/>
      <c r="AD10" s="107"/>
      <c r="AE10" s="107" t="s">
        <v>98</v>
      </c>
      <c r="AF10" s="107">
        <v>0</v>
      </c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1" x14ac:dyDescent="0.2">
      <c r="A11" s="108"/>
      <c r="B11" s="108"/>
      <c r="C11" s="137" t="s">
        <v>99</v>
      </c>
      <c r="D11" s="114"/>
      <c r="E11" s="120"/>
      <c r="F11" s="123"/>
      <c r="G11" s="123"/>
      <c r="H11" s="123"/>
      <c r="I11" s="123"/>
      <c r="J11" s="123"/>
      <c r="K11" s="123"/>
      <c r="L11" s="123"/>
      <c r="M11" s="123"/>
      <c r="N11" s="112"/>
      <c r="O11" s="112"/>
      <c r="P11" s="112"/>
      <c r="Q11" s="112"/>
      <c r="R11" s="112"/>
      <c r="S11" s="112"/>
      <c r="T11" s="113"/>
      <c r="U11" s="112"/>
      <c r="V11" s="107"/>
      <c r="W11" s="107"/>
      <c r="X11" s="107"/>
      <c r="Y11" s="107"/>
      <c r="Z11" s="107"/>
      <c r="AA11" s="107"/>
      <c r="AB11" s="107"/>
      <c r="AC11" s="107"/>
      <c r="AD11" s="107"/>
      <c r="AE11" s="107" t="s">
        <v>98</v>
      </c>
      <c r="AF11" s="107">
        <v>0</v>
      </c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ht="22.5" outlineLevel="1" x14ac:dyDescent="0.2">
      <c r="A12" s="108"/>
      <c r="B12" s="108"/>
      <c r="C12" s="137" t="s">
        <v>100</v>
      </c>
      <c r="D12" s="114"/>
      <c r="E12" s="120"/>
      <c r="F12" s="123"/>
      <c r="G12" s="123"/>
      <c r="H12" s="123"/>
      <c r="I12" s="123"/>
      <c r="J12" s="123"/>
      <c r="K12" s="123"/>
      <c r="L12" s="123"/>
      <c r="M12" s="123"/>
      <c r="N12" s="112"/>
      <c r="O12" s="112"/>
      <c r="P12" s="112"/>
      <c r="Q12" s="112"/>
      <c r="R12" s="112"/>
      <c r="S12" s="112"/>
      <c r="T12" s="113"/>
      <c r="U12" s="112"/>
      <c r="V12" s="107"/>
      <c r="W12" s="107"/>
      <c r="X12" s="107"/>
      <c r="Y12" s="107"/>
      <c r="Z12" s="107"/>
      <c r="AA12" s="107"/>
      <c r="AB12" s="107"/>
      <c r="AC12" s="107"/>
      <c r="AD12" s="107"/>
      <c r="AE12" s="107" t="s">
        <v>98</v>
      </c>
      <c r="AF12" s="107">
        <v>0</v>
      </c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</row>
    <row r="13" spans="1:60" ht="22.5" outlineLevel="1" x14ac:dyDescent="0.2">
      <c r="A13" s="108"/>
      <c r="B13" s="108"/>
      <c r="C13" s="137" t="s">
        <v>101</v>
      </c>
      <c r="D13" s="114"/>
      <c r="E13" s="120"/>
      <c r="F13" s="123"/>
      <c r="G13" s="123"/>
      <c r="H13" s="123"/>
      <c r="I13" s="123"/>
      <c r="J13" s="123"/>
      <c r="K13" s="123"/>
      <c r="L13" s="123"/>
      <c r="M13" s="123"/>
      <c r="N13" s="112"/>
      <c r="O13" s="112"/>
      <c r="P13" s="112"/>
      <c r="Q13" s="112"/>
      <c r="R13" s="112"/>
      <c r="S13" s="112"/>
      <c r="T13" s="113"/>
      <c r="U13" s="112"/>
      <c r="V13" s="107"/>
      <c r="W13" s="107"/>
      <c r="X13" s="107"/>
      <c r="Y13" s="107"/>
      <c r="Z13" s="107"/>
      <c r="AA13" s="107"/>
      <c r="AB13" s="107"/>
      <c r="AC13" s="107"/>
      <c r="AD13" s="107"/>
      <c r="AE13" s="107" t="s">
        <v>98</v>
      </c>
      <c r="AF13" s="107">
        <v>0</v>
      </c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 ht="22.5" outlineLevel="1" x14ac:dyDescent="0.2">
      <c r="A14" s="108"/>
      <c r="B14" s="108"/>
      <c r="C14" s="137" t="s">
        <v>102</v>
      </c>
      <c r="D14" s="114"/>
      <c r="E14" s="120"/>
      <c r="F14" s="123"/>
      <c r="G14" s="123"/>
      <c r="H14" s="123"/>
      <c r="I14" s="123"/>
      <c r="J14" s="123"/>
      <c r="K14" s="123"/>
      <c r="L14" s="123"/>
      <c r="M14" s="123"/>
      <c r="N14" s="112"/>
      <c r="O14" s="112"/>
      <c r="P14" s="112"/>
      <c r="Q14" s="112"/>
      <c r="R14" s="112"/>
      <c r="S14" s="112"/>
      <c r="T14" s="113"/>
      <c r="U14" s="112"/>
      <c r="V14" s="107"/>
      <c r="W14" s="107"/>
      <c r="X14" s="107"/>
      <c r="Y14" s="107"/>
      <c r="Z14" s="107"/>
      <c r="AA14" s="107"/>
      <c r="AB14" s="107"/>
      <c r="AC14" s="107"/>
      <c r="AD14" s="107"/>
      <c r="AE14" s="107" t="s">
        <v>98</v>
      </c>
      <c r="AF14" s="107">
        <v>0</v>
      </c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outlineLevel="1" x14ac:dyDescent="0.2">
      <c r="A15" s="108"/>
      <c r="B15" s="108"/>
      <c r="C15" s="137" t="s">
        <v>103</v>
      </c>
      <c r="D15" s="114"/>
      <c r="E15" s="120"/>
      <c r="F15" s="123"/>
      <c r="G15" s="123"/>
      <c r="H15" s="123"/>
      <c r="I15" s="123"/>
      <c r="J15" s="123"/>
      <c r="K15" s="123"/>
      <c r="L15" s="123"/>
      <c r="M15" s="123"/>
      <c r="N15" s="112"/>
      <c r="O15" s="112"/>
      <c r="P15" s="112"/>
      <c r="Q15" s="112"/>
      <c r="R15" s="112"/>
      <c r="S15" s="112"/>
      <c r="T15" s="113"/>
      <c r="U15" s="112"/>
      <c r="V15" s="107"/>
      <c r="W15" s="107"/>
      <c r="X15" s="107"/>
      <c r="Y15" s="107"/>
      <c r="Z15" s="107"/>
      <c r="AA15" s="107"/>
      <c r="AB15" s="107"/>
      <c r="AC15" s="107"/>
      <c r="AD15" s="107"/>
      <c r="AE15" s="107" t="s">
        <v>98</v>
      </c>
      <c r="AF15" s="107">
        <v>0</v>
      </c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x14ac:dyDescent="0.2">
      <c r="A16" s="109" t="s">
        <v>94</v>
      </c>
      <c r="B16" s="109" t="s">
        <v>53</v>
      </c>
      <c r="C16" s="138" t="s">
        <v>54</v>
      </c>
      <c r="D16" s="115"/>
      <c r="E16" s="121"/>
      <c r="F16" s="124"/>
      <c r="G16" s="124">
        <f>SUM(G17:G35)</f>
        <v>0</v>
      </c>
      <c r="H16" s="124"/>
      <c r="I16" s="124">
        <f>SUM(I22:I32)</f>
        <v>0</v>
      </c>
      <c r="J16" s="124"/>
      <c r="K16" s="124">
        <f>SUM(K22:K32)</f>
        <v>10420.209999999999</v>
      </c>
      <c r="L16" s="124"/>
      <c r="M16" s="124">
        <f>SUM(M22:M32)</f>
        <v>0</v>
      </c>
      <c r="N16" s="116"/>
      <c r="O16" s="116">
        <f>SUM(O22:O32)</f>
        <v>0</v>
      </c>
      <c r="P16" s="116"/>
      <c r="Q16" s="116">
        <f>SUM(Q22:Q32)</f>
        <v>0</v>
      </c>
      <c r="R16" s="116"/>
      <c r="S16" s="116"/>
      <c r="T16" s="117"/>
      <c r="U16" s="116">
        <f>SUM(U22:U32)</f>
        <v>3.58</v>
      </c>
      <c r="AE16" t="s">
        <v>95</v>
      </c>
    </row>
    <row r="17" spans="1:60" outlineLevel="1" x14ac:dyDescent="0.2">
      <c r="A17" s="108">
        <v>2</v>
      </c>
      <c r="B17" s="108" t="s">
        <v>104</v>
      </c>
      <c r="C17" s="136" t="s">
        <v>105</v>
      </c>
      <c r="D17" s="111" t="s">
        <v>106</v>
      </c>
      <c r="E17" s="119">
        <f>E18</f>
        <v>4.8</v>
      </c>
      <c r="F17" s="176"/>
      <c r="G17" s="123">
        <f>E17*F17</f>
        <v>0</v>
      </c>
      <c r="H17" s="123"/>
      <c r="I17" s="123"/>
      <c r="J17" s="123"/>
      <c r="K17" s="123"/>
      <c r="L17" s="123"/>
      <c r="M17" s="123"/>
      <c r="N17" s="112"/>
      <c r="O17" s="112"/>
      <c r="P17" s="112"/>
      <c r="Q17" s="112"/>
      <c r="R17" s="112"/>
      <c r="S17" s="112"/>
      <c r="T17" s="113"/>
      <c r="U17" s="112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outlineLevel="1" x14ac:dyDescent="0.2">
      <c r="A18" s="108"/>
      <c r="B18" s="108"/>
      <c r="C18" s="137" t="s">
        <v>107</v>
      </c>
      <c r="D18" s="114"/>
      <c r="E18" s="142">
        <f>0.8*40*0.15</f>
        <v>4.8</v>
      </c>
      <c r="F18" s="123"/>
      <c r="G18" s="123"/>
      <c r="H18" s="123"/>
      <c r="I18" s="123"/>
      <c r="J18" s="123"/>
      <c r="K18" s="123"/>
      <c r="L18" s="123"/>
      <c r="M18" s="123"/>
      <c r="N18" s="112"/>
      <c r="O18" s="112"/>
      <c r="P18" s="112"/>
      <c r="Q18" s="112"/>
      <c r="R18" s="112"/>
      <c r="S18" s="112"/>
      <c r="T18" s="113"/>
      <c r="U18" s="112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</row>
    <row r="19" spans="1:60" outlineLevel="1" x14ac:dyDescent="0.2">
      <c r="A19" s="108"/>
      <c r="B19" s="108"/>
      <c r="C19" s="136"/>
      <c r="D19" s="111"/>
      <c r="E19" s="119"/>
      <c r="F19" s="123"/>
      <c r="G19" s="123"/>
      <c r="H19" s="123"/>
      <c r="I19" s="123"/>
      <c r="J19" s="123"/>
      <c r="K19" s="123"/>
      <c r="L19" s="123"/>
      <c r="M19" s="123"/>
      <c r="N19" s="112"/>
      <c r="O19" s="112"/>
      <c r="P19" s="112"/>
      <c r="Q19" s="112"/>
      <c r="R19" s="112"/>
      <c r="S19" s="112"/>
      <c r="T19" s="113"/>
      <c r="U19" s="112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 outlineLevel="1" x14ac:dyDescent="0.2">
      <c r="A20" s="108"/>
      <c r="B20" s="108"/>
      <c r="C20" s="136"/>
      <c r="D20" s="111"/>
      <c r="E20" s="119"/>
      <c r="F20" s="123"/>
      <c r="G20" s="123"/>
      <c r="H20" s="123"/>
      <c r="I20" s="123"/>
      <c r="J20" s="123"/>
      <c r="K20" s="123"/>
      <c r="L20" s="123"/>
      <c r="M20" s="123"/>
      <c r="N20" s="112"/>
      <c r="O20" s="112"/>
      <c r="P20" s="112"/>
      <c r="Q20" s="112"/>
      <c r="R20" s="112"/>
      <c r="S20" s="112"/>
      <c r="T20" s="113"/>
      <c r="U20" s="112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</row>
    <row r="21" spans="1:60" outlineLevel="1" x14ac:dyDescent="0.2">
      <c r="A21" s="108"/>
      <c r="B21" s="108"/>
      <c r="C21" s="136"/>
      <c r="D21" s="111"/>
      <c r="E21" s="119"/>
      <c r="F21" s="123"/>
      <c r="G21" s="123"/>
      <c r="H21" s="123"/>
      <c r="I21" s="123"/>
      <c r="J21" s="123"/>
      <c r="K21" s="123"/>
      <c r="L21" s="123"/>
      <c r="M21" s="123"/>
      <c r="N21" s="112"/>
      <c r="O21" s="112"/>
      <c r="P21" s="112"/>
      <c r="Q21" s="112"/>
      <c r="R21" s="112"/>
      <c r="S21" s="112"/>
      <c r="T21" s="113"/>
      <c r="U21" s="112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ht="22.5" outlineLevel="1" x14ac:dyDescent="0.2">
      <c r="A22" s="108">
        <v>3</v>
      </c>
      <c r="B22" s="108" t="s">
        <v>108</v>
      </c>
      <c r="C22" s="136" t="s">
        <v>109</v>
      </c>
      <c r="D22" s="111" t="s">
        <v>106</v>
      </c>
      <c r="E22" s="119">
        <f>E26+E29</f>
        <v>10.983999999999998</v>
      </c>
      <c r="F22" s="176"/>
      <c r="G22" s="123">
        <f>E22*F22</f>
        <v>0</v>
      </c>
      <c r="H22" s="123">
        <v>0</v>
      </c>
      <c r="I22" s="123">
        <f>ROUND(E22*H22,2)</f>
        <v>0</v>
      </c>
      <c r="J22" s="123">
        <v>347</v>
      </c>
      <c r="K22" s="123">
        <f>ROUND(E22*J22,2)</f>
        <v>3811.45</v>
      </c>
      <c r="L22" s="123">
        <v>21</v>
      </c>
      <c r="M22" s="123">
        <f>G22*(1+L22/100)</f>
        <v>0</v>
      </c>
      <c r="N22" s="112">
        <v>0</v>
      </c>
      <c r="O22" s="112">
        <f>ROUND(E22*N22,5)</f>
        <v>0</v>
      </c>
      <c r="P22" s="112">
        <v>0</v>
      </c>
      <c r="Q22" s="112">
        <f>ROUND(E22*P22,5)</f>
        <v>0</v>
      </c>
      <c r="R22" s="112"/>
      <c r="S22" s="112"/>
      <c r="T22" s="113">
        <v>0.31</v>
      </c>
      <c r="U22" s="112">
        <f>ROUND(E22*T22,2)</f>
        <v>3.41</v>
      </c>
      <c r="V22" s="107"/>
      <c r="W22" s="107"/>
      <c r="X22" s="107"/>
      <c r="Y22" s="107"/>
      <c r="Z22" s="107"/>
      <c r="AA22" s="107"/>
      <c r="AB22" s="107"/>
      <c r="AC22" s="107"/>
      <c r="AD22" s="107"/>
      <c r="AE22" s="107" t="s">
        <v>97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</row>
    <row r="23" spans="1:60" outlineLevel="1" x14ac:dyDescent="0.2">
      <c r="A23" s="108"/>
      <c r="B23" s="108"/>
      <c r="C23" s="137" t="s">
        <v>110</v>
      </c>
      <c r="D23" s="114"/>
      <c r="E23" s="120"/>
      <c r="F23" s="123"/>
      <c r="G23" s="123"/>
      <c r="H23" s="123"/>
      <c r="I23" s="123"/>
      <c r="J23" s="123"/>
      <c r="K23" s="123"/>
      <c r="L23" s="123"/>
      <c r="M23" s="123"/>
      <c r="N23" s="112"/>
      <c r="O23" s="112"/>
      <c r="P23" s="112"/>
      <c r="Q23" s="112"/>
      <c r="R23" s="112"/>
      <c r="S23" s="112"/>
      <c r="T23" s="113"/>
      <c r="U23" s="112"/>
      <c r="V23" s="107"/>
      <c r="W23" s="107"/>
      <c r="X23" s="107"/>
      <c r="Y23" s="107"/>
      <c r="Z23" s="107"/>
      <c r="AA23" s="107"/>
      <c r="AB23" s="107"/>
      <c r="AC23" s="107"/>
      <c r="AD23" s="107"/>
      <c r="AE23" s="107" t="s">
        <v>98</v>
      </c>
      <c r="AF23" s="107">
        <v>0</v>
      </c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</row>
    <row r="24" spans="1:60" outlineLevel="1" x14ac:dyDescent="0.2">
      <c r="A24" s="108"/>
      <c r="B24" s="108"/>
      <c r="C24" s="137" t="s">
        <v>111</v>
      </c>
      <c r="D24" s="114"/>
      <c r="E24" s="120"/>
      <c r="F24" s="123"/>
      <c r="G24" s="123"/>
      <c r="H24" s="123"/>
      <c r="I24" s="123"/>
      <c r="J24" s="123"/>
      <c r="K24" s="123"/>
      <c r="L24" s="123"/>
      <c r="M24" s="123"/>
      <c r="N24" s="112"/>
      <c r="O24" s="112"/>
      <c r="P24" s="112"/>
      <c r="Q24" s="112"/>
      <c r="R24" s="112"/>
      <c r="S24" s="112"/>
      <c r="T24" s="113"/>
      <c r="U24" s="112"/>
      <c r="V24" s="107"/>
      <c r="W24" s="107"/>
      <c r="X24" s="107"/>
      <c r="Y24" s="107"/>
      <c r="Z24" s="107"/>
      <c r="AA24" s="107"/>
      <c r="AB24" s="107"/>
      <c r="AC24" s="107"/>
      <c r="AD24" s="107"/>
      <c r="AE24" s="107" t="s">
        <v>98</v>
      </c>
      <c r="AF24" s="107">
        <v>0</v>
      </c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</row>
    <row r="25" spans="1:60" outlineLevel="1" x14ac:dyDescent="0.2">
      <c r="A25" s="108"/>
      <c r="B25" s="108"/>
      <c r="C25" s="137" t="s">
        <v>112</v>
      </c>
      <c r="D25" s="114"/>
      <c r="E25" s="142">
        <f>7*0.4*0.4*0.9+0.8*0.4*1.8</f>
        <v>1.5840000000000005</v>
      </c>
      <c r="F25" s="123"/>
      <c r="G25" s="123"/>
      <c r="H25" s="123"/>
      <c r="I25" s="123"/>
      <c r="J25" s="123"/>
      <c r="K25" s="123"/>
      <c r="L25" s="123"/>
      <c r="M25" s="123"/>
      <c r="N25" s="112"/>
      <c r="O25" s="112"/>
      <c r="P25" s="112"/>
      <c r="Q25" s="112"/>
      <c r="R25" s="112"/>
      <c r="S25" s="112"/>
      <c r="T25" s="113"/>
      <c r="U25" s="112"/>
      <c r="V25" s="107"/>
      <c r="W25" s="107"/>
      <c r="X25" s="107"/>
      <c r="Y25" s="107"/>
      <c r="Z25" s="107"/>
      <c r="AA25" s="107"/>
      <c r="AB25" s="107"/>
      <c r="AC25" s="107"/>
      <c r="AD25" s="107"/>
      <c r="AE25" s="107" t="s">
        <v>98</v>
      </c>
      <c r="AF25" s="107">
        <v>0</v>
      </c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</row>
    <row r="26" spans="1:60" outlineLevel="1" x14ac:dyDescent="0.2">
      <c r="A26" s="108"/>
      <c r="B26" s="108"/>
      <c r="C26" s="139" t="s">
        <v>113</v>
      </c>
      <c r="D26" s="118"/>
      <c r="E26" s="122">
        <f>E25</f>
        <v>1.5840000000000005</v>
      </c>
      <c r="F26" s="123"/>
      <c r="G26" s="123"/>
      <c r="H26" s="123"/>
      <c r="I26" s="123"/>
      <c r="J26" s="123"/>
      <c r="K26" s="123"/>
      <c r="L26" s="123"/>
      <c r="M26" s="123"/>
      <c r="N26" s="112"/>
      <c r="O26" s="112"/>
      <c r="P26" s="112"/>
      <c r="Q26" s="112"/>
      <c r="R26" s="112"/>
      <c r="S26" s="112"/>
      <c r="T26" s="113"/>
      <c r="U26" s="112"/>
      <c r="V26" s="107"/>
      <c r="W26" s="107"/>
      <c r="X26" s="107"/>
      <c r="Y26" s="107"/>
      <c r="Z26" s="107"/>
      <c r="AA26" s="107"/>
      <c r="AB26" s="107"/>
      <c r="AC26" s="107"/>
      <c r="AD26" s="107"/>
      <c r="AE26" s="107" t="s">
        <v>98</v>
      </c>
      <c r="AF26" s="107">
        <v>1</v>
      </c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 outlineLevel="1" x14ac:dyDescent="0.2">
      <c r="A27" s="108"/>
      <c r="B27" s="108"/>
      <c r="C27" s="137" t="s">
        <v>114</v>
      </c>
      <c r="D27" s="114"/>
      <c r="E27" s="120"/>
      <c r="F27" s="123"/>
      <c r="G27" s="123"/>
      <c r="H27" s="123"/>
      <c r="I27" s="123"/>
      <c r="J27" s="123"/>
      <c r="K27" s="123"/>
      <c r="L27" s="123"/>
      <c r="M27" s="123"/>
      <c r="N27" s="112"/>
      <c r="O27" s="112"/>
      <c r="P27" s="112"/>
      <c r="Q27" s="112"/>
      <c r="R27" s="112"/>
      <c r="S27" s="112"/>
      <c r="T27" s="113"/>
      <c r="U27" s="112"/>
      <c r="V27" s="107"/>
      <c r="W27" s="107"/>
      <c r="X27" s="107"/>
      <c r="Y27" s="107"/>
      <c r="Z27" s="107"/>
      <c r="AA27" s="107"/>
      <c r="AB27" s="107"/>
      <c r="AC27" s="107"/>
      <c r="AD27" s="107"/>
      <c r="AE27" s="107" t="s">
        <v>98</v>
      </c>
      <c r="AF27" s="107">
        <v>0</v>
      </c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</row>
    <row r="28" spans="1:60" outlineLevel="1" x14ac:dyDescent="0.2">
      <c r="A28" s="108"/>
      <c r="B28" s="108"/>
      <c r="C28" s="137" t="s">
        <v>115</v>
      </c>
      <c r="D28" s="114"/>
      <c r="E28" s="142">
        <f>1.3*2*2+3*1*1.4*1</f>
        <v>9.3999999999999986</v>
      </c>
      <c r="F28" s="123"/>
      <c r="G28" s="123"/>
      <c r="H28" s="123"/>
      <c r="I28" s="123"/>
      <c r="J28" s="123"/>
      <c r="K28" s="123"/>
      <c r="L28" s="123"/>
      <c r="M28" s="123"/>
      <c r="N28" s="112"/>
      <c r="O28" s="112"/>
      <c r="P28" s="112"/>
      <c r="Q28" s="112"/>
      <c r="R28" s="112"/>
      <c r="S28" s="112"/>
      <c r="T28" s="113"/>
      <c r="U28" s="112"/>
      <c r="V28" s="107"/>
      <c r="W28" s="107"/>
      <c r="X28" s="107"/>
      <c r="Y28" s="107"/>
      <c r="Z28" s="107"/>
      <c r="AA28" s="107"/>
      <c r="AB28" s="107"/>
      <c r="AC28" s="107"/>
      <c r="AD28" s="107"/>
      <c r="AE28" s="107" t="s">
        <v>98</v>
      </c>
      <c r="AF28" s="107">
        <v>0</v>
      </c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outlineLevel="1" x14ac:dyDescent="0.2">
      <c r="A29" s="108"/>
      <c r="B29" s="108"/>
      <c r="C29" s="139" t="s">
        <v>113</v>
      </c>
      <c r="D29" s="118"/>
      <c r="E29" s="122">
        <f>E28</f>
        <v>9.3999999999999986</v>
      </c>
      <c r="F29" s="123"/>
      <c r="G29" s="123"/>
      <c r="H29" s="123"/>
      <c r="I29" s="123"/>
      <c r="J29" s="123"/>
      <c r="K29" s="123"/>
      <c r="L29" s="123"/>
      <c r="M29" s="123"/>
      <c r="N29" s="112"/>
      <c r="O29" s="112"/>
      <c r="P29" s="112"/>
      <c r="Q29" s="112"/>
      <c r="R29" s="112"/>
      <c r="S29" s="112"/>
      <c r="T29" s="113"/>
      <c r="U29" s="112"/>
      <c r="V29" s="107"/>
      <c r="W29" s="107"/>
      <c r="X29" s="107"/>
      <c r="Y29" s="107"/>
      <c r="Z29" s="107"/>
      <c r="AA29" s="107"/>
      <c r="AB29" s="107"/>
      <c r="AC29" s="107"/>
      <c r="AD29" s="107"/>
      <c r="AE29" s="107" t="s">
        <v>98</v>
      </c>
      <c r="AF29" s="107">
        <v>1</v>
      </c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</row>
    <row r="30" spans="1:60" outlineLevel="1" x14ac:dyDescent="0.2">
      <c r="A30" s="108">
        <v>4</v>
      </c>
      <c r="B30" s="108" t="s">
        <v>116</v>
      </c>
      <c r="C30" s="136" t="s">
        <v>117</v>
      </c>
      <c r="D30" s="111" t="s">
        <v>106</v>
      </c>
      <c r="E30" s="119">
        <f>E17+E22</f>
        <v>15.783999999999999</v>
      </c>
      <c r="F30" s="176"/>
      <c r="G30" s="123">
        <f>E30*F30</f>
        <v>0</v>
      </c>
      <c r="H30" s="123">
        <v>0</v>
      </c>
      <c r="I30" s="123">
        <f>ROUND(E30*H30,2)</f>
        <v>0</v>
      </c>
      <c r="J30" s="123">
        <v>99.3</v>
      </c>
      <c r="K30" s="123">
        <f>ROUND(E30*J30,2)</f>
        <v>1567.35</v>
      </c>
      <c r="L30" s="123">
        <v>21</v>
      </c>
      <c r="M30" s="123">
        <f>G30*(1+L30/100)</f>
        <v>0</v>
      </c>
      <c r="N30" s="112">
        <v>0</v>
      </c>
      <c r="O30" s="112">
        <f>ROUND(E30*N30,5)</f>
        <v>0</v>
      </c>
      <c r="P30" s="112">
        <v>0</v>
      </c>
      <c r="Q30" s="112">
        <f>ROUND(E30*P30,5)</f>
        <v>0</v>
      </c>
      <c r="R30" s="112"/>
      <c r="S30" s="112"/>
      <c r="T30" s="113">
        <v>1.0999999999999999E-2</v>
      </c>
      <c r="U30" s="112">
        <f>ROUND(E30*T30,2)</f>
        <v>0.17</v>
      </c>
      <c r="V30" s="107"/>
      <c r="W30" s="107"/>
      <c r="X30" s="107"/>
      <c r="Y30" s="107"/>
      <c r="Z30" s="107"/>
      <c r="AA30" s="107"/>
      <c r="AB30" s="107"/>
      <c r="AC30" s="107"/>
      <c r="AD30" s="107"/>
      <c r="AE30" s="107" t="s">
        <v>97</v>
      </c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 outlineLevel="1" x14ac:dyDescent="0.2">
      <c r="A31" s="108">
        <v>5</v>
      </c>
      <c r="B31" s="108" t="s">
        <v>118</v>
      </c>
      <c r="C31" s="136" t="s">
        <v>119</v>
      </c>
      <c r="D31" s="111" t="s">
        <v>106</v>
      </c>
      <c r="E31" s="119">
        <f>E30*3</f>
        <v>47.351999999999997</v>
      </c>
      <c r="F31" s="176"/>
      <c r="G31" s="123">
        <f>E31*F31</f>
        <v>0</v>
      </c>
      <c r="H31" s="123">
        <v>0</v>
      </c>
      <c r="I31" s="123">
        <f>ROUND(E31*H31,2)</f>
        <v>0</v>
      </c>
      <c r="J31" s="123">
        <v>19.8</v>
      </c>
      <c r="K31" s="123">
        <f>ROUND(E31*J31,2)</f>
        <v>937.57</v>
      </c>
      <c r="L31" s="123">
        <v>21</v>
      </c>
      <c r="M31" s="123">
        <f>G31*(1+L31/100)</f>
        <v>0</v>
      </c>
      <c r="N31" s="112">
        <v>0</v>
      </c>
      <c r="O31" s="112">
        <f>ROUND(E31*N31,5)</f>
        <v>0</v>
      </c>
      <c r="P31" s="112">
        <v>0</v>
      </c>
      <c r="Q31" s="112">
        <f>ROUND(E31*P31,5)</f>
        <v>0</v>
      </c>
      <c r="R31" s="112"/>
      <c r="S31" s="112"/>
      <c r="T31" s="113">
        <v>0</v>
      </c>
      <c r="U31" s="112">
        <f>ROUND(E31*T31,2)</f>
        <v>0</v>
      </c>
      <c r="V31" s="107"/>
      <c r="W31" s="107"/>
      <c r="X31" s="107"/>
      <c r="Y31" s="107"/>
      <c r="Z31" s="107"/>
      <c r="AA31" s="107"/>
      <c r="AB31" s="107"/>
      <c r="AC31" s="107"/>
      <c r="AD31" s="107"/>
      <c r="AE31" s="107" t="s">
        <v>97</v>
      </c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</row>
    <row r="32" spans="1:60" outlineLevel="1" x14ac:dyDescent="0.2">
      <c r="A32" s="108">
        <v>6</v>
      </c>
      <c r="B32" s="108" t="s">
        <v>120</v>
      </c>
      <c r="C32" s="136" t="s">
        <v>121</v>
      </c>
      <c r="D32" s="111" t="s">
        <v>106</v>
      </c>
      <c r="E32" s="119">
        <f>E30</f>
        <v>15.783999999999999</v>
      </c>
      <c r="F32" s="176"/>
      <c r="G32" s="123">
        <f>E32*F32</f>
        <v>0</v>
      </c>
      <c r="H32" s="123">
        <v>0</v>
      </c>
      <c r="I32" s="123">
        <f>ROUND(E32*H32,2)</f>
        <v>0</v>
      </c>
      <c r="J32" s="123">
        <v>260</v>
      </c>
      <c r="K32" s="123">
        <f>ROUND(E32*J32,2)</f>
        <v>4103.84</v>
      </c>
      <c r="L32" s="123">
        <v>21</v>
      </c>
      <c r="M32" s="123">
        <f>G32*(1+L32/100)</f>
        <v>0</v>
      </c>
      <c r="N32" s="112">
        <v>0</v>
      </c>
      <c r="O32" s="112">
        <f>ROUND(E32*N32,5)</f>
        <v>0</v>
      </c>
      <c r="P32" s="112">
        <v>0</v>
      </c>
      <c r="Q32" s="112">
        <f>ROUND(E32*P32,5)</f>
        <v>0</v>
      </c>
      <c r="R32" s="112"/>
      <c r="S32" s="112"/>
      <c r="T32" s="113">
        <v>0</v>
      </c>
      <c r="U32" s="112">
        <f>ROUND(E32*T32,2)</f>
        <v>0</v>
      </c>
      <c r="V32" s="107"/>
      <c r="W32" s="107"/>
      <c r="X32" s="107"/>
      <c r="Y32" s="107"/>
      <c r="Z32" s="107"/>
      <c r="AA32" s="107"/>
      <c r="AB32" s="107"/>
      <c r="AC32" s="107"/>
      <c r="AD32" s="107"/>
      <c r="AE32" s="107" t="s">
        <v>97</v>
      </c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outlineLevel="1" x14ac:dyDescent="0.2">
      <c r="A33" s="108">
        <v>7</v>
      </c>
      <c r="B33" s="108" t="s">
        <v>122</v>
      </c>
      <c r="C33" s="136" t="s">
        <v>123</v>
      </c>
      <c r="D33" s="111" t="s">
        <v>124</v>
      </c>
      <c r="E33" s="119">
        <f>E17</f>
        <v>4.8</v>
      </c>
      <c r="F33" s="176"/>
      <c r="G33" s="123">
        <f t="shared" ref="G33:G35" si="0">E33*F33</f>
        <v>0</v>
      </c>
      <c r="H33" s="123"/>
      <c r="I33" s="123"/>
      <c r="J33" s="123"/>
      <c r="K33" s="123"/>
      <c r="L33" s="123"/>
      <c r="M33" s="123"/>
      <c r="N33" s="112"/>
      <c r="O33" s="112"/>
      <c r="P33" s="112"/>
      <c r="Q33" s="112"/>
      <c r="R33" s="112"/>
      <c r="S33" s="112"/>
      <c r="T33" s="113"/>
      <c r="U33" s="112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outlineLevel="1" x14ac:dyDescent="0.2">
      <c r="A34" s="108">
        <v>8</v>
      </c>
      <c r="B34" s="108" t="s">
        <v>125</v>
      </c>
      <c r="C34" s="136" t="s">
        <v>126</v>
      </c>
      <c r="D34" s="111" t="s">
        <v>124</v>
      </c>
      <c r="E34" s="119">
        <f>E17</f>
        <v>4.8</v>
      </c>
      <c r="F34" s="176"/>
      <c r="G34" s="123">
        <f t="shared" si="0"/>
        <v>0</v>
      </c>
      <c r="H34" s="123"/>
      <c r="I34" s="123"/>
      <c r="J34" s="123"/>
      <c r="K34" s="123"/>
      <c r="L34" s="123"/>
      <c r="M34" s="123"/>
      <c r="N34" s="112"/>
      <c r="O34" s="112"/>
      <c r="P34" s="112"/>
      <c r="Q34" s="112"/>
      <c r="R34" s="112"/>
      <c r="S34" s="112"/>
      <c r="T34" s="113"/>
      <c r="U34" s="112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outlineLevel="1" x14ac:dyDescent="0.2">
      <c r="A35" s="108">
        <v>9</v>
      </c>
      <c r="B35" s="108" t="s">
        <v>127</v>
      </c>
      <c r="C35" s="136" t="s">
        <v>128</v>
      </c>
      <c r="D35" s="111" t="s">
        <v>124</v>
      </c>
      <c r="E35" s="119">
        <f>E17</f>
        <v>4.8</v>
      </c>
      <c r="F35" s="176"/>
      <c r="G35" s="123">
        <f t="shared" si="0"/>
        <v>0</v>
      </c>
      <c r="H35" s="123"/>
      <c r="I35" s="123"/>
      <c r="J35" s="123"/>
      <c r="K35" s="123"/>
      <c r="L35" s="123"/>
      <c r="M35" s="123"/>
      <c r="N35" s="112"/>
      <c r="O35" s="112"/>
      <c r="P35" s="112"/>
      <c r="Q35" s="112"/>
      <c r="R35" s="112"/>
      <c r="S35" s="112"/>
      <c r="T35" s="113"/>
      <c r="U35" s="112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</row>
    <row r="36" spans="1:60" x14ac:dyDescent="0.2">
      <c r="A36" s="109" t="s">
        <v>94</v>
      </c>
      <c r="B36" s="109" t="s">
        <v>55</v>
      </c>
      <c r="C36" s="138" t="s">
        <v>56</v>
      </c>
      <c r="D36" s="115"/>
      <c r="E36" s="121"/>
      <c r="F36" s="124"/>
      <c r="G36" s="124">
        <f>SUMIF(AE37:AE71,"&lt;&gt;NOR",G37:G71)</f>
        <v>0</v>
      </c>
      <c r="H36" s="124"/>
      <c r="I36" s="124">
        <f>SUM(I37:I71)</f>
        <v>34135.379999999997</v>
      </c>
      <c r="J36" s="124"/>
      <c r="K36" s="124">
        <f>SUM(K37:K71)</f>
        <v>23757.34</v>
      </c>
      <c r="L36" s="124"/>
      <c r="M36" s="124">
        <f>SUM(M37:M71)</f>
        <v>0</v>
      </c>
      <c r="N36" s="116"/>
      <c r="O36" s="116">
        <f>SUM(O37:O71)</f>
        <v>33.891750000000009</v>
      </c>
      <c r="P36" s="116"/>
      <c r="Q36" s="116">
        <f>SUM(Q37:Q71)</f>
        <v>0</v>
      </c>
      <c r="R36" s="116"/>
      <c r="S36" s="116"/>
      <c r="T36" s="117"/>
      <c r="U36" s="116">
        <f>SUM(U37:U71)</f>
        <v>86.86</v>
      </c>
      <c r="AE36" t="s">
        <v>95</v>
      </c>
    </row>
    <row r="37" spans="1:60" outlineLevel="1" x14ac:dyDescent="0.2">
      <c r="A37" s="108">
        <v>10</v>
      </c>
      <c r="B37" s="108" t="s">
        <v>129</v>
      </c>
      <c r="C37" s="136" t="s">
        <v>130</v>
      </c>
      <c r="D37" s="111" t="s">
        <v>106</v>
      </c>
      <c r="E37" s="119">
        <f>E41+E45</f>
        <v>11.947999999999999</v>
      </c>
      <c r="F37" s="176"/>
      <c r="G37" s="123">
        <f>E37*F37</f>
        <v>0</v>
      </c>
      <c r="H37" s="123">
        <v>2111.12</v>
      </c>
      <c r="I37" s="123">
        <f>ROUND(E37*H37,2)</f>
        <v>25223.66</v>
      </c>
      <c r="J37" s="123">
        <v>218.88000000000011</v>
      </c>
      <c r="K37" s="123">
        <f>ROUND(E37*J37,2)</f>
        <v>2615.1799999999998</v>
      </c>
      <c r="L37" s="123">
        <v>21</v>
      </c>
      <c r="M37" s="123">
        <f>G37*(1+L37/100)</f>
        <v>0</v>
      </c>
      <c r="N37" s="112">
        <v>2.5249999999999999</v>
      </c>
      <c r="O37" s="112">
        <f>ROUND(E37*N37,5)</f>
        <v>30.168700000000001</v>
      </c>
      <c r="P37" s="112">
        <v>0</v>
      </c>
      <c r="Q37" s="112">
        <f>ROUND(E37*P37,5)</f>
        <v>0</v>
      </c>
      <c r="R37" s="112"/>
      <c r="S37" s="112"/>
      <c r="T37" s="113">
        <v>0.47699999999999998</v>
      </c>
      <c r="U37" s="112">
        <f>ROUND(E37*T37,2)</f>
        <v>5.7</v>
      </c>
      <c r="V37" s="107"/>
      <c r="W37" s="107"/>
      <c r="X37" s="107"/>
      <c r="Y37" s="107"/>
      <c r="Z37" s="107"/>
      <c r="AA37" s="107"/>
      <c r="AB37" s="107"/>
      <c r="AC37" s="107"/>
      <c r="AD37" s="107"/>
      <c r="AE37" s="107" t="s">
        <v>97</v>
      </c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</row>
    <row r="38" spans="1:60" outlineLevel="1" x14ac:dyDescent="0.2">
      <c r="A38" s="108"/>
      <c r="B38" s="108"/>
      <c r="C38" s="137" t="s">
        <v>111</v>
      </c>
      <c r="D38" s="114"/>
      <c r="E38" s="120"/>
      <c r="F38" s="123"/>
      <c r="G38" s="123"/>
      <c r="H38" s="123"/>
      <c r="I38" s="123"/>
      <c r="J38" s="123"/>
      <c r="K38" s="123"/>
      <c r="L38" s="123"/>
      <c r="M38" s="123"/>
      <c r="N38" s="112"/>
      <c r="O38" s="112"/>
      <c r="P38" s="112"/>
      <c r="Q38" s="112"/>
      <c r="R38" s="112"/>
      <c r="S38" s="112"/>
      <c r="T38" s="113"/>
      <c r="U38" s="112"/>
      <c r="V38" s="107"/>
      <c r="W38" s="107"/>
      <c r="X38" s="107"/>
      <c r="Y38" s="107"/>
      <c r="Z38" s="107"/>
      <c r="AA38" s="107"/>
      <c r="AB38" s="107"/>
      <c r="AC38" s="107"/>
      <c r="AD38" s="107"/>
      <c r="AE38" s="107" t="s">
        <v>98</v>
      </c>
      <c r="AF38" s="107">
        <v>0</v>
      </c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</row>
    <row r="39" spans="1:60" outlineLevel="1" x14ac:dyDescent="0.2">
      <c r="A39" s="108"/>
      <c r="B39" s="108"/>
      <c r="C39" s="137" t="s">
        <v>131</v>
      </c>
      <c r="D39" s="114"/>
      <c r="E39" s="120"/>
      <c r="F39" s="123"/>
      <c r="G39" s="123"/>
      <c r="H39" s="123"/>
      <c r="I39" s="123"/>
      <c r="J39" s="123"/>
      <c r="K39" s="123"/>
      <c r="L39" s="123"/>
      <c r="M39" s="123"/>
      <c r="N39" s="112"/>
      <c r="O39" s="112"/>
      <c r="P39" s="112"/>
      <c r="Q39" s="112"/>
      <c r="R39" s="112"/>
      <c r="S39" s="112"/>
      <c r="T39" s="113"/>
      <c r="U39" s="112"/>
      <c r="V39" s="107"/>
      <c r="W39" s="107"/>
      <c r="X39" s="107"/>
      <c r="Y39" s="107"/>
      <c r="Z39" s="107"/>
      <c r="AA39" s="107"/>
      <c r="AB39" s="107"/>
      <c r="AC39" s="107"/>
      <c r="AD39" s="107"/>
      <c r="AE39" s="107" t="s">
        <v>98</v>
      </c>
      <c r="AF39" s="107">
        <v>0</v>
      </c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</row>
    <row r="40" spans="1:60" outlineLevel="1" x14ac:dyDescent="0.2">
      <c r="A40" s="108"/>
      <c r="B40" s="108"/>
      <c r="C40" s="137" t="s">
        <v>132</v>
      </c>
      <c r="D40" s="114"/>
      <c r="E40" s="142">
        <f>7*0.4*0.4*1+0.8*0.4*1.9</f>
        <v>1.7280000000000002</v>
      </c>
      <c r="F40" s="123"/>
      <c r="G40" s="123"/>
      <c r="H40" s="123"/>
      <c r="I40" s="123"/>
      <c r="J40" s="123"/>
      <c r="K40" s="123"/>
      <c r="L40" s="123"/>
      <c r="M40" s="123"/>
      <c r="N40" s="112"/>
      <c r="O40" s="112"/>
      <c r="P40" s="112"/>
      <c r="Q40" s="112"/>
      <c r="R40" s="112"/>
      <c r="S40" s="112"/>
      <c r="T40" s="113"/>
      <c r="U40" s="112"/>
      <c r="V40" s="107"/>
      <c r="W40" s="107"/>
      <c r="X40" s="107"/>
      <c r="Y40" s="107"/>
      <c r="Z40" s="107"/>
      <c r="AA40" s="107"/>
      <c r="AB40" s="107"/>
      <c r="AC40" s="107"/>
      <c r="AD40" s="107"/>
      <c r="AE40" s="107" t="s">
        <v>98</v>
      </c>
      <c r="AF40" s="107">
        <v>0</v>
      </c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</row>
    <row r="41" spans="1:60" outlineLevel="1" x14ac:dyDescent="0.2">
      <c r="A41" s="108"/>
      <c r="B41" s="108"/>
      <c r="C41" s="139" t="s">
        <v>113</v>
      </c>
      <c r="D41" s="118"/>
      <c r="E41" s="122">
        <f>E40</f>
        <v>1.7280000000000002</v>
      </c>
      <c r="F41" s="123"/>
      <c r="G41" s="123"/>
      <c r="H41" s="123"/>
      <c r="I41" s="123"/>
      <c r="J41" s="123"/>
      <c r="K41" s="123"/>
      <c r="L41" s="123"/>
      <c r="M41" s="123"/>
      <c r="N41" s="112"/>
      <c r="O41" s="112"/>
      <c r="P41" s="112"/>
      <c r="Q41" s="112"/>
      <c r="R41" s="112"/>
      <c r="S41" s="112"/>
      <c r="T41" s="113"/>
      <c r="U41" s="112"/>
      <c r="V41" s="107"/>
      <c r="W41" s="107"/>
      <c r="X41" s="107"/>
      <c r="Y41" s="107"/>
      <c r="Z41" s="107"/>
      <c r="AA41" s="107"/>
      <c r="AB41" s="107"/>
      <c r="AC41" s="107"/>
      <c r="AD41" s="107"/>
      <c r="AE41" s="107" t="s">
        <v>98</v>
      </c>
      <c r="AF41" s="107">
        <v>1</v>
      </c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</row>
    <row r="42" spans="1:60" outlineLevel="1" x14ac:dyDescent="0.2">
      <c r="A42" s="108"/>
      <c r="B42" s="108"/>
      <c r="C42" s="137" t="s">
        <v>114</v>
      </c>
      <c r="D42" s="114"/>
      <c r="E42" s="120"/>
      <c r="F42" s="123"/>
      <c r="G42" s="123"/>
      <c r="H42" s="123"/>
      <c r="I42" s="123"/>
      <c r="J42" s="123"/>
      <c r="K42" s="123"/>
      <c r="L42" s="123"/>
      <c r="M42" s="123"/>
      <c r="N42" s="112"/>
      <c r="O42" s="112"/>
      <c r="P42" s="112"/>
      <c r="Q42" s="112"/>
      <c r="R42" s="112"/>
      <c r="S42" s="112"/>
      <c r="T42" s="113"/>
      <c r="U42" s="112"/>
      <c r="V42" s="107"/>
      <c r="W42" s="107"/>
      <c r="X42" s="107"/>
      <c r="Y42" s="107"/>
      <c r="Z42" s="107"/>
      <c r="AA42" s="107"/>
      <c r="AB42" s="107"/>
      <c r="AC42" s="107"/>
      <c r="AD42" s="107"/>
      <c r="AE42" s="107" t="s">
        <v>98</v>
      </c>
      <c r="AF42" s="107">
        <v>0</v>
      </c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outlineLevel="1" x14ac:dyDescent="0.2">
      <c r="A43" s="108"/>
      <c r="B43" s="108"/>
      <c r="C43" s="137" t="s">
        <v>133</v>
      </c>
      <c r="D43" s="114"/>
      <c r="E43" s="120"/>
      <c r="F43" s="123"/>
      <c r="G43" s="123"/>
      <c r="H43" s="123"/>
      <c r="I43" s="123"/>
      <c r="J43" s="123"/>
      <c r="K43" s="123"/>
      <c r="L43" s="123"/>
      <c r="M43" s="123"/>
      <c r="N43" s="112"/>
      <c r="O43" s="112"/>
      <c r="P43" s="112"/>
      <c r="Q43" s="112"/>
      <c r="R43" s="112"/>
      <c r="S43" s="112"/>
      <c r="T43" s="113"/>
      <c r="U43" s="112"/>
      <c r="V43" s="107"/>
      <c r="W43" s="107"/>
      <c r="X43" s="107"/>
      <c r="Y43" s="107"/>
      <c r="Z43" s="107"/>
      <c r="AA43" s="107"/>
      <c r="AB43" s="107"/>
      <c r="AC43" s="107"/>
      <c r="AD43" s="107"/>
      <c r="AE43" s="107" t="s">
        <v>98</v>
      </c>
      <c r="AF43" s="107">
        <v>0</v>
      </c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</row>
    <row r="44" spans="1:60" outlineLevel="1" x14ac:dyDescent="0.2">
      <c r="A44" s="108"/>
      <c r="B44" s="108"/>
      <c r="C44" s="137" t="s">
        <v>134</v>
      </c>
      <c r="D44" s="114"/>
      <c r="E44" s="142">
        <f>1.4*2*2+3*1.1*1.4*1</f>
        <v>10.219999999999999</v>
      </c>
      <c r="F44" s="123"/>
      <c r="G44" s="123"/>
      <c r="H44" s="123"/>
      <c r="I44" s="123"/>
      <c r="J44" s="123"/>
      <c r="K44" s="123"/>
      <c r="L44" s="123"/>
      <c r="M44" s="123"/>
      <c r="N44" s="112"/>
      <c r="O44" s="112"/>
      <c r="P44" s="112"/>
      <c r="Q44" s="112"/>
      <c r="R44" s="112"/>
      <c r="S44" s="112"/>
      <c r="T44" s="113"/>
      <c r="U44" s="112"/>
      <c r="V44" s="107"/>
      <c r="W44" s="107"/>
      <c r="X44" s="107"/>
      <c r="Y44" s="107"/>
      <c r="Z44" s="107"/>
      <c r="AA44" s="107"/>
      <c r="AB44" s="107"/>
      <c r="AC44" s="107"/>
      <c r="AD44" s="107"/>
      <c r="AE44" s="107" t="s">
        <v>98</v>
      </c>
      <c r="AF44" s="107">
        <v>0</v>
      </c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outlineLevel="1" x14ac:dyDescent="0.2">
      <c r="A45" s="108"/>
      <c r="B45" s="108"/>
      <c r="C45" s="139" t="s">
        <v>113</v>
      </c>
      <c r="D45" s="118"/>
      <c r="E45" s="122">
        <f>E44</f>
        <v>10.219999999999999</v>
      </c>
      <c r="F45" s="123"/>
      <c r="G45" s="123"/>
      <c r="H45" s="123"/>
      <c r="I45" s="123"/>
      <c r="J45" s="123"/>
      <c r="K45" s="123"/>
      <c r="L45" s="123"/>
      <c r="M45" s="123"/>
      <c r="N45" s="112"/>
      <c r="O45" s="112"/>
      <c r="P45" s="112"/>
      <c r="Q45" s="112"/>
      <c r="R45" s="112"/>
      <c r="S45" s="112"/>
      <c r="T45" s="113"/>
      <c r="U45" s="112"/>
      <c r="V45" s="107"/>
      <c r="W45" s="107"/>
      <c r="X45" s="107"/>
      <c r="Y45" s="107"/>
      <c r="Z45" s="107"/>
      <c r="AA45" s="107"/>
      <c r="AB45" s="107"/>
      <c r="AC45" s="107"/>
      <c r="AD45" s="107"/>
      <c r="AE45" s="107" t="s">
        <v>98</v>
      </c>
      <c r="AF45" s="107">
        <v>1</v>
      </c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</row>
    <row r="46" spans="1:60" outlineLevel="1" x14ac:dyDescent="0.2">
      <c r="A46" s="108">
        <v>11</v>
      </c>
      <c r="B46" s="108" t="s">
        <v>135</v>
      </c>
      <c r="C46" s="136" t="s">
        <v>136</v>
      </c>
      <c r="D46" s="111" t="s">
        <v>124</v>
      </c>
      <c r="E46" s="119">
        <f>E49+E52</f>
        <v>41.92</v>
      </c>
      <c r="F46" s="176"/>
      <c r="G46" s="123">
        <f>E46*F46</f>
        <v>0</v>
      </c>
      <c r="H46" s="123">
        <v>161.61000000000001</v>
      </c>
      <c r="I46" s="123">
        <f>ROUND(E46*H46,2)</f>
        <v>6774.69</v>
      </c>
      <c r="J46" s="123">
        <v>414.39</v>
      </c>
      <c r="K46" s="123">
        <f>ROUND(E46*J46,2)</f>
        <v>17371.23</v>
      </c>
      <c r="L46" s="123">
        <v>21</v>
      </c>
      <c r="M46" s="123">
        <f>G46*(1+L46/100)</f>
        <v>0</v>
      </c>
      <c r="N46" s="112">
        <v>3.9199999999999999E-2</v>
      </c>
      <c r="O46" s="112">
        <f>ROUND(E46*N46,5)</f>
        <v>1.6432599999999999</v>
      </c>
      <c r="P46" s="112">
        <v>0</v>
      </c>
      <c r="Q46" s="112">
        <f>ROUND(E46*P46,5)</f>
        <v>0</v>
      </c>
      <c r="R46" s="112"/>
      <c r="S46" s="112"/>
      <c r="T46" s="113">
        <v>1.6</v>
      </c>
      <c r="U46" s="112">
        <f>ROUND(E46*T46,2)</f>
        <v>67.069999999999993</v>
      </c>
      <c r="V46" s="107"/>
      <c r="W46" s="107"/>
      <c r="X46" s="107"/>
      <c r="Y46" s="107"/>
      <c r="Z46" s="107"/>
      <c r="AA46" s="107"/>
      <c r="AB46" s="107"/>
      <c r="AC46" s="107"/>
      <c r="AD46" s="107"/>
      <c r="AE46" s="107" t="s">
        <v>97</v>
      </c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outlineLevel="1" x14ac:dyDescent="0.2">
      <c r="A47" s="108"/>
      <c r="B47" s="108"/>
      <c r="C47" s="137" t="s">
        <v>111</v>
      </c>
      <c r="D47" s="114"/>
      <c r="E47" s="120"/>
      <c r="F47" s="123"/>
      <c r="G47" s="123"/>
      <c r="H47" s="123"/>
      <c r="I47" s="123"/>
      <c r="J47" s="123"/>
      <c r="K47" s="123"/>
      <c r="L47" s="123"/>
      <c r="M47" s="123"/>
      <c r="N47" s="112"/>
      <c r="O47" s="112"/>
      <c r="P47" s="112"/>
      <c r="Q47" s="112"/>
      <c r="R47" s="112"/>
      <c r="S47" s="112"/>
      <c r="T47" s="113"/>
      <c r="U47" s="112"/>
      <c r="V47" s="107"/>
      <c r="W47" s="107"/>
      <c r="X47" s="107"/>
      <c r="Y47" s="107"/>
      <c r="Z47" s="107"/>
      <c r="AA47" s="107"/>
      <c r="AB47" s="107"/>
      <c r="AC47" s="107"/>
      <c r="AD47" s="107"/>
      <c r="AE47" s="107" t="s">
        <v>98</v>
      </c>
      <c r="AF47" s="107">
        <v>0</v>
      </c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</row>
    <row r="48" spans="1:60" outlineLevel="1" x14ac:dyDescent="0.2">
      <c r="A48" s="108"/>
      <c r="B48" s="108"/>
      <c r="C48" s="137" t="s">
        <v>137</v>
      </c>
      <c r="D48" s="114"/>
      <c r="E48" s="120"/>
      <c r="F48" s="123"/>
      <c r="G48" s="123"/>
      <c r="H48" s="123"/>
      <c r="I48" s="123"/>
      <c r="J48" s="123"/>
      <c r="K48" s="123"/>
      <c r="L48" s="123"/>
      <c r="M48" s="123"/>
      <c r="N48" s="112"/>
      <c r="O48" s="112"/>
      <c r="P48" s="112"/>
      <c r="Q48" s="112"/>
      <c r="R48" s="112"/>
      <c r="S48" s="112"/>
      <c r="T48" s="113"/>
      <c r="U48" s="112"/>
      <c r="V48" s="107"/>
      <c r="W48" s="107"/>
      <c r="X48" s="107"/>
      <c r="Y48" s="107"/>
      <c r="Z48" s="107"/>
      <c r="AA48" s="107"/>
      <c r="AB48" s="107"/>
      <c r="AC48" s="107"/>
      <c r="AD48" s="107"/>
      <c r="AE48" s="107" t="s">
        <v>98</v>
      </c>
      <c r="AF48" s="107">
        <v>0</v>
      </c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outlineLevel="1" x14ac:dyDescent="0.2">
      <c r="A49" s="108"/>
      <c r="B49" s="108"/>
      <c r="C49" s="137" t="s">
        <v>138</v>
      </c>
      <c r="D49" s="114"/>
      <c r="E49" s="142">
        <f>7*4*0.4*1+0.8*2*(0.4+1.9)</f>
        <v>14.88</v>
      </c>
      <c r="F49" s="123"/>
      <c r="G49" s="123"/>
      <c r="H49" s="123"/>
      <c r="I49" s="123"/>
      <c r="J49" s="123"/>
      <c r="K49" s="123"/>
      <c r="L49" s="123"/>
      <c r="M49" s="123"/>
      <c r="N49" s="112"/>
      <c r="O49" s="112"/>
      <c r="P49" s="112"/>
      <c r="Q49" s="112"/>
      <c r="R49" s="112"/>
      <c r="S49" s="112"/>
      <c r="T49" s="113"/>
      <c r="U49" s="112"/>
      <c r="V49" s="107"/>
      <c r="W49" s="107"/>
      <c r="X49" s="107"/>
      <c r="Y49" s="107"/>
      <c r="Z49" s="107"/>
      <c r="AA49" s="107"/>
      <c r="AB49" s="107"/>
      <c r="AC49" s="107"/>
      <c r="AD49" s="107"/>
      <c r="AE49" s="107" t="s">
        <v>98</v>
      </c>
      <c r="AF49" s="107">
        <v>0</v>
      </c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</row>
    <row r="50" spans="1:60" outlineLevel="1" x14ac:dyDescent="0.2">
      <c r="A50" s="108"/>
      <c r="B50" s="108"/>
      <c r="C50" s="139" t="s">
        <v>113</v>
      </c>
      <c r="D50" s="118"/>
      <c r="E50" s="122">
        <f>E49</f>
        <v>14.88</v>
      </c>
      <c r="F50" s="123"/>
      <c r="G50" s="123"/>
      <c r="H50" s="123"/>
      <c r="I50" s="123"/>
      <c r="J50" s="123"/>
      <c r="K50" s="123"/>
      <c r="L50" s="123"/>
      <c r="M50" s="123"/>
      <c r="N50" s="112"/>
      <c r="O50" s="112"/>
      <c r="P50" s="112"/>
      <c r="Q50" s="112"/>
      <c r="R50" s="112"/>
      <c r="S50" s="112"/>
      <c r="T50" s="113"/>
      <c r="U50" s="112"/>
      <c r="V50" s="107"/>
      <c r="W50" s="107"/>
      <c r="X50" s="107"/>
      <c r="Y50" s="107"/>
      <c r="Z50" s="107"/>
      <c r="AA50" s="107"/>
      <c r="AB50" s="107"/>
      <c r="AC50" s="107"/>
      <c r="AD50" s="107"/>
      <c r="AE50" s="107" t="s">
        <v>98</v>
      </c>
      <c r="AF50" s="107">
        <v>1</v>
      </c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outlineLevel="1" x14ac:dyDescent="0.2">
      <c r="A51" s="108"/>
      <c r="B51" s="108"/>
      <c r="C51" s="137" t="s">
        <v>114</v>
      </c>
      <c r="D51" s="114"/>
      <c r="E51" s="120"/>
      <c r="F51" s="123"/>
      <c r="G51" s="123"/>
      <c r="H51" s="123"/>
      <c r="I51" s="123"/>
      <c r="J51" s="123"/>
      <c r="K51" s="123"/>
      <c r="L51" s="123"/>
      <c r="M51" s="123"/>
      <c r="N51" s="112"/>
      <c r="O51" s="112"/>
      <c r="P51" s="112"/>
      <c r="Q51" s="112"/>
      <c r="R51" s="112"/>
      <c r="S51" s="112"/>
      <c r="T51" s="113"/>
      <c r="U51" s="112"/>
      <c r="V51" s="107"/>
      <c r="W51" s="107"/>
      <c r="X51" s="107"/>
      <c r="Y51" s="107"/>
      <c r="Z51" s="107"/>
      <c r="AA51" s="107"/>
      <c r="AB51" s="107"/>
      <c r="AC51" s="107"/>
      <c r="AD51" s="107"/>
      <c r="AE51" s="107" t="s">
        <v>98</v>
      </c>
      <c r="AF51" s="107">
        <v>0</v>
      </c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</row>
    <row r="52" spans="1:60" outlineLevel="1" x14ac:dyDescent="0.2">
      <c r="A52" s="108"/>
      <c r="B52" s="108"/>
      <c r="C52" s="137" t="s">
        <v>139</v>
      </c>
      <c r="D52" s="114"/>
      <c r="E52" s="142">
        <f>1.4*8+3*1.1*2*(1.4+1)</f>
        <v>27.04</v>
      </c>
      <c r="F52" s="123"/>
      <c r="G52" s="123"/>
      <c r="H52" s="123"/>
      <c r="I52" s="123"/>
      <c r="J52" s="123"/>
      <c r="K52" s="123"/>
      <c r="L52" s="123"/>
      <c r="M52" s="123"/>
      <c r="N52" s="112"/>
      <c r="O52" s="112"/>
      <c r="P52" s="112"/>
      <c r="Q52" s="112"/>
      <c r="R52" s="112"/>
      <c r="S52" s="112"/>
      <c r="T52" s="113"/>
      <c r="U52" s="112"/>
      <c r="V52" s="107"/>
      <c r="W52" s="107"/>
      <c r="X52" s="107"/>
      <c r="Y52" s="107"/>
      <c r="Z52" s="107"/>
      <c r="AA52" s="107"/>
      <c r="AB52" s="107"/>
      <c r="AC52" s="107"/>
      <c r="AD52" s="107"/>
      <c r="AE52" s="107" t="s">
        <v>98</v>
      </c>
      <c r="AF52" s="107">
        <v>0</v>
      </c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outlineLevel="1" x14ac:dyDescent="0.2">
      <c r="A53" s="108"/>
      <c r="B53" s="108"/>
      <c r="C53" s="139" t="s">
        <v>113</v>
      </c>
      <c r="D53" s="118"/>
      <c r="E53" s="122">
        <f>E52</f>
        <v>27.04</v>
      </c>
      <c r="F53" s="123"/>
      <c r="G53" s="123"/>
      <c r="H53" s="123"/>
      <c r="I53" s="123"/>
      <c r="J53" s="123"/>
      <c r="K53" s="123"/>
      <c r="L53" s="123"/>
      <c r="M53" s="123"/>
      <c r="N53" s="112"/>
      <c r="O53" s="112"/>
      <c r="P53" s="112"/>
      <c r="Q53" s="112"/>
      <c r="R53" s="112"/>
      <c r="S53" s="112"/>
      <c r="T53" s="113"/>
      <c r="U53" s="112"/>
      <c r="V53" s="107"/>
      <c r="W53" s="107"/>
      <c r="X53" s="107"/>
      <c r="Y53" s="107"/>
      <c r="Z53" s="107"/>
      <c r="AA53" s="107"/>
      <c r="AB53" s="107"/>
      <c r="AC53" s="107"/>
      <c r="AD53" s="107"/>
      <c r="AE53" s="107" t="s">
        <v>98</v>
      </c>
      <c r="AF53" s="107">
        <v>1</v>
      </c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</row>
    <row r="54" spans="1:60" outlineLevel="1" x14ac:dyDescent="0.2">
      <c r="A54" s="108">
        <v>12</v>
      </c>
      <c r="B54" s="108" t="s">
        <v>140</v>
      </c>
      <c r="C54" s="136" t="s">
        <v>141</v>
      </c>
      <c r="D54" s="111" t="s">
        <v>124</v>
      </c>
      <c r="E54" s="119">
        <f>E57+E60</f>
        <v>41.92</v>
      </c>
      <c r="F54" s="176"/>
      <c r="G54" s="123">
        <f>E54*F54</f>
        <v>0</v>
      </c>
      <c r="H54" s="123">
        <v>0</v>
      </c>
      <c r="I54" s="123">
        <f>ROUND(E54*H54,2)</f>
        <v>0</v>
      </c>
      <c r="J54" s="123">
        <v>83.5</v>
      </c>
      <c r="K54" s="123">
        <f>ROUND(E54*J54,2)</f>
        <v>3500.32</v>
      </c>
      <c r="L54" s="123">
        <v>21</v>
      </c>
      <c r="M54" s="123">
        <f>G54*(1+L54/100)</f>
        <v>0</v>
      </c>
      <c r="N54" s="112">
        <v>0</v>
      </c>
      <c r="O54" s="112">
        <f>ROUND(E54*N54,5)</f>
        <v>0</v>
      </c>
      <c r="P54" s="112">
        <v>0</v>
      </c>
      <c r="Q54" s="112">
        <f>ROUND(E54*P54,5)</f>
        <v>0</v>
      </c>
      <c r="R54" s="112"/>
      <c r="S54" s="112"/>
      <c r="T54" s="113">
        <v>0.32</v>
      </c>
      <c r="U54" s="112">
        <f>ROUND(E54*T54,2)</f>
        <v>13.41</v>
      </c>
      <c r="V54" s="107"/>
      <c r="W54" s="107"/>
      <c r="X54" s="107"/>
      <c r="Y54" s="107"/>
      <c r="Z54" s="107"/>
      <c r="AA54" s="107"/>
      <c r="AB54" s="107"/>
      <c r="AC54" s="107"/>
      <c r="AD54" s="107"/>
      <c r="AE54" s="107" t="s">
        <v>97</v>
      </c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outlineLevel="1" x14ac:dyDescent="0.2">
      <c r="A55" s="108"/>
      <c r="B55" s="108"/>
      <c r="C55" s="137" t="s">
        <v>142</v>
      </c>
      <c r="D55" s="114"/>
      <c r="E55" s="120"/>
      <c r="F55" s="123"/>
      <c r="G55" s="123"/>
      <c r="H55" s="123"/>
      <c r="I55" s="123"/>
      <c r="J55" s="123"/>
      <c r="K55" s="123"/>
      <c r="L55" s="123"/>
      <c r="M55" s="123"/>
      <c r="N55" s="112"/>
      <c r="O55" s="112"/>
      <c r="P55" s="112"/>
      <c r="Q55" s="112"/>
      <c r="R55" s="112"/>
      <c r="S55" s="112"/>
      <c r="T55" s="113"/>
      <c r="U55" s="112"/>
      <c r="V55" s="107"/>
      <c r="W55" s="107"/>
      <c r="X55" s="107"/>
      <c r="Y55" s="107"/>
      <c r="Z55" s="107"/>
      <c r="AA55" s="107"/>
      <c r="AB55" s="107"/>
      <c r="AC55" s="107"/>
      <c r="AD55" s="107"/>
      <c r="AE55" s="107" t="s">
        <v>98</v>
      </c>
      <c r="AF55" s="107">
        <v>0</v>
      </c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</row>
    <row r="56" spans="1:60" outlineLevel="1" x14ac:dyDescent="0.2">
      <c r="A56" s="108"/>
      <c r="B56" s="108"/>
      <c r="C56" s="137" t="s">
        <v>111</v>
      </c>
      <c r="D56" s="114"/>
      <c r="E56" s="120"/>
      <c r="F56" s="123"/>
      <c r="G56" s="123"/>
      <c r="H56" s="123"/>
      <c r="I56" s="123"/>
      <c r="J56" s="123"/>
      <c r="K56" s="123"/>
      <c r="L56" s="123"/>
      <c r="M56" s="123"/>
      <c r="N56" s="112"/>
      <c r="O56" s="112"/>
      <c r="P56" s="112"/>
      <c r="Q56" s="112"/>
      <c r="R56" s="112"/>
      <c r="S56" s="112"/>
      <c r="T56" s="113"/>
      <c r="U56" s="112"/>
      <c r="V56" s="107"/>
      <c r="W56" s="107"/>
      <c r="X56" s="107"/>
      <c r="Y56" s="107"/>
      <c r="Z56" s="107"/>
      <c r="AA56" s="107"/>
      <c r="AB56" s="107"/>
      <c r="AC56" s="107"/>
      <c r="AD56" s="107"/>
      <c r="AE56" s="107" t="s">
        <v>98</v>
      </c>
      <c r="AF56" s="107">
        <v>0</v>
      </c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outlineLevel="1" x14ac:dyDescent="0.2">
      <c r="A57" s="108"/>
      <c r="B57" s="108"/>
      <c r="C57" s="137" t="s">
        <v>138</v>
      </c>
      <c r="D57" s="114"/>
      <c r="E57" s="142">
        <f>7*4*0.4*1+0.8*2*(0.4+1.9)</f>
        <v>14.88</v>
      </c>
      <c r="F57" s="123"/>
      <c r="G57" s="123"/>
      <c r="H57" s="123"/>
      <c r="I57" s="123"/>
      <c r="J57" s="123"/>
      <c r="K57" s="123"/>
      <c r="L57" s="123"/>
      <c r="M57" s="123"/>
      <c r="N57" s="112"/>
      <c r="O57" s="112"/>
      <c r="P57" s="112"/>
      <c r="Q57" s="112"/>
      <c r="R57" s="112"/>
      <c r="S57" s="112"/>
      <c r="T57" s="113"/>
      <c r="U57" s="112"/>
      <c r="V57" s="107"/>
      <c r="W57" s="107"/>
      <c r="X57" s="107"/>
      <c r="Y57" s="107"/>
      <c r="Z57" s="107"/>
      <c r="AA57" s="107"/>
      <c r="AB57" s="107"/>
      <c r="AC57" s="107"/>
      <c r="AD57" s="107"/>
      <c r="AE57" s="107" t="s">
        <v>98</v>
      </c>
      <c r="AF57" s="107">
        <v>0</v>
      </c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</row>
    <row r="58" spans="1:60" outlineLevel="1" x14ac:dyDescent="0.2">
      <c r="A58" s="108"/>
      <c r="B58" s="108"/>
      <c r="C58" s="139" t="s">
        <v>113</v>
      </c>
      <c r="D58" s="118"/>
      <c r="E58" s="122">
        <f>E57</f>
        <v>14.88</v>
      </c>
      <c r="F58" s="123"/>
      <c r="G58" s="123"/>
      <c r="H58" s="123"/>
      <c r="I58" s="123"/>
      <c r="J58" s="123"/>
      <c r="K58" s="123"/>
      <c r="L58" s="123"/>
      <c r="M58" s="123"/>
      <c r="N58" s="112"/>
      <c r="O58" s="112"/>
      <c r="P58" s="112"/>
      <c r="Q58" s="112"/>
      <c r="R58" s="112"/>
      <c r="S58" s="112"/>
      <c r="T58" s="113"/>
      <c r="U58" s="112"/>
      <c r="V58" s="107"/>
      <c r="W58" s="107"/>
      <c r="X58" s="107"/>
      <c r="Y58" s="107"/>
      <c r="Z58" s="107"/>
      <c r="AA58" s="107"/>
      <c r="AB58" s="107"/>
      <c r="AC58" s="107"/>
      <c r="AD58" s="107"/>
      <c r="AE58" s="107" t="s">
        <v>98</v>
      </c>
      <c r="AF58" s="107">
        <v>1</v>
      </c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outlineLevel="1" x14ac:dyDescent="0.2">
      <c r="A59" s="108"/>
      <c r="B59" s="108"/>
      <c r="C59" s="137" t="s">
        <v>114</v>
      </c>
      <c r="D59" s="114"/>
      <c r="E59" s="120"/>
      <c r="F59" s="123"/>
      <c r="G59" s="123"/>
      <c r="H59" s="123"/>
      <c r="I59" s="123"/>
      <c r="J59" s="123"/>
      <c r="K59" s="123"/>
      <c r="L59" s="123"/>
      <c r="M59" s="123"/>
      <c r="N59" s="112"/>
      <c r="O59" s="112"/>
      <c r="P59" s="112"/>
      <c r="Q59" s="112"/>
      <c r="R59" s="112"/>
      <c r="S59" s="112"/>
      <c r="T59" s="113"/>
      <c r="U59" s="112"/>
      <c r="V59" s="107"/>
      <c r="W59" s="107"/>
      <c r="X59" s="107"/>
      <c r="Y59" s="107"/>
      <c r="Z59" s="107"/>
      <c r="AA59" s="107"/>
      <c r="AB59" s="107"/>
      <c r="AC59" s="107"/>
      <c r="AD59" s="107"/>
      <c r="AE59" s="107" t="s">
        <v>98</v>
      </c>
      <c r="AF59" s="107">
        <v>0</v>
      </c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</row>
    <row r="60" spans="1:60" outlineLevel="1" x14ac:dyDescent="0.2">
      <c r="A60" s="108"/>
      <c r="B60" s="108"/>
      <c r="C60" s="137" t="s">
        <v>139</v>
      </c>
      <c r="D60" s="114"/>
      <c r="E60" s="142">
        <f>1.4*8+3*1.1*2*(1.4+1)</f>
        <v>27.04</v>
      </c>
      <c r="F60" s="123"/>
      <c r="G60" s="123"/>
      <c r="H60" s="123"/>
      <c r="I60" s="123"/>
      <c r="J60" s="123"/>
      <c r="K60" s="123"/>
      <c r="L60" s="123"/>
      <c r="M60" s="123"/>
      <c r="N60" s="112"/>
      <c r="O60" s="112"/>
      <c r="P60" s="112"/>
      <c r="Q60" s="112"/>
      <c r="R60" s="112"/>
      <c r="S60" s="112"/>
      <c r="T60" s="113"/>
      <c r="U60" s="112"/>
      <c r="V60" s="107"/>
      <c r="W60" s="107"/>
      <c r="X60" s="107"/>
      <c r="Y60" s="107"/>
      <c r="Z60" s="107"/>
      <c r="AA60" s="107"/>
      <c r="AB60" s="107"/>
      <c r="AC60" s="107"/>
      <c r="AD60" s="107"/>
      <c r="AE60" s="107" t="s">
        <v>98</v>
      </c>
      <c r="AF60" s="107">
        <v>0</v>
      </c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outlineLevel="1" x14ac:dyDescent="0.2">
      <c r="A61" s="108"/>
      <c r="B61" s="108"/>
      <c r="C61" s="139" t="s">
        <v>113</v>
      </c>
      <c r="D61" s="118"/>
      <c r="E61" s="122">
        <f>E60</f>
        <v>27.04</v>
      </c>
      <c r="F61" s="123"/>
      <c r="G61" s="123"/>
      <c r="H61" s="123"/>
      <c r="I61" s="123"/>
      <c r="J61" s="123"/>
      <c r="K61" s="123"/>
      <c r="L61" s="123"/>
      <c r="M61" s="123"/>
      <c r="N61" s="112"/>
      <c r="O61" s="112"/>
      <c r="P61" s="112"/>
      <c r="Q61" s="112"/>
      <c r="R61" s="112"/>
      <c r="S61" s="112"/>
      <c r="T61" s="113"/>
      <c r="U61" s="112"/>
      <c r="V61" s="107"/>
      <c r="W61" s="107"/>
      <c r="X61" s="107"/>
      <c r="Y61" s="107"/>
      <c r="Z61" s="107"/>
      <c r="AA61" s="107"/>
      <c r="AB61" s="107"/>
      <c r="AC61" s="107"/>
      <c r="AD61" s="107"/>
      <c r="AE61" s="107" t="s">
        <v>98</v>
      </c>
      <c r="AF61" s="107">
        <v>1</v>
      </c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</row>
    <row r="62" spans="1:60" outlineLevel="1" x14ac:dyDescent="0.2">
      <c r="A62" s="108">
        <v>13</v>
      </c>
      <c r="B62" s="108" t="s">
        <v>143</v>
      </c>
      <c r="C62" s="136" t="s">
        <v>144</v>
      </c>
      <c r="D62" s="111" t="s">
        <v>106</v>
      </c>
      <c r="E62" s="119">
        <f>E66</f>
        <v>0.81576000000000004</v>
      </c>
      <c r="F62" s="176"/>
      <c r="G62" s="123">
        <f>E62*F62</f>
        <v>0</v>
      </c>
      <c r="H62" s="123">
        <v>2110.7199999999998</v>
      </c>
      <c r="I62" s="123">
        <f>ROUND(E62*H62,2)</f>
        <v>1721.84</v>
      </c>
      <c r="J62" s="123">
        <v>219.2800000000002</v>
      </c>
      <c r="K62" s="123">
        <f>ROUND(E62*J62,2)</f>
        <v>178.88</v>
      </c>
      <c r="L62" s="123">
        <v>21</v>
      </c>
      <c r="M62" s="123">
        <f>G62*(1+L62/100)</f>
        <v>0</v>
      </c>
      <c r="N62" s="112">
        <v>2.5249999999999999</v>
      </c>
      <c r="O62" s="112">
        <f>ROUND(E62*N62,5)</f>
        <v>2.05979</v>
      </c>
      <c r="P62" s="112">
        <v>0</v>
      </c>
      <c r="Q62" s="112">
        <f>ROUND(E62*P62,5)</f>
        <v>0</v>
      </c>
      <c r="R62" s="112"/>
      <c r="S62" s="112"/>
      <c r="T62" s="113">
        <v>0.48</v>
      </c>
      <c r="U62" s="112">
        <f>ROUND(E62*T62,2)</f>
        <v>0.39</v>
      </c>
      <c r="V62" s="107"/>
      <c r="W62" s="107"/>
      <c r="X62" s="107"/>
      <c r="Y62" s="107"/>
      <c r="Z62" s="107"/>
      <c r="AA62" s="107"/>
      <c r="AB62" s="107"/>
      <c r="AC62" s="107"/>
      <c r="AD62" s="107"/>
      <c r="AE62" s="107" t="s">
        <v>97</v>
      </c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outlineLevel="1" x14ac:dyDescent="0.2">
      <c r="A63" s="108"/>
      <c r="B63" s="108"/>
      <c r="C63" s="137" t="s">
        <v>145</v>
      </c>
      <c r="D63" s="114"/>
      <c r="E63" s="120"/>
      <c r="F63" s="123"/>
      <c r="G63" s="123"/>
      <c r="H63" s="123"/>
      <c r="I63" s="123"/>
      <c r="J63" s="123"/>
      <c r="K63" s="123"/>
      <c r="L63" s="123"/>
      <c r="M63" s="123"/>
      <c r="N63" s="112"/>
      <c r="O63" s="112"/>
      <c r="P63" s="112"/>
      <c r="Q63" s="112"/>
      <c r="R63" s="112"/>
      <c r="S63" s="112"/>
      <c r="T63" s="113"/>
      <c r="U63" s="112"/>
      <c r="V63" s="107"/>
      <c r="W63" s="107"/>
      <c r="X63" s="107"/>
      <c r="Y63" s="107"/>
      <c r="Z63" s="107"/>
      <c r="AA63" s="107"/>
      <c r="AB63" s="107"/>
      <c r="AC63" s="107"/>
      <c r="AD63" s="107"/>
      <c r="AE63" s="107" t="s">
        <v>98</v>
      </c>
      <c r="AF63" s="107">
        <v>0</v>
      </c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</row>
    <row r="64" spans="1:60" outlineLevel="1" x14ac:dyDescent="0.2">
      <c r="A64" s="108"/>
      <c r="B64" s="108"/>
      <c r="C64" s="137" t="s">
        <v>137</v>
      </c>
      <c r="D64" s="114"/>
      <c r="E64" s="120"/>
      <c r="F64" s="123"/>
      <c r="G64" s="123"/>
      <c r="H64" s="123"/>
      <c r="I64" s="123"/>
      <c r="J64" s="123"/>
      <c r="K64" s="123"/>
      <c r="L64" s="123"/>
      <c r="M64" s="123"/>
      <c r="N64" s="112"/>
      <c r="O64" s="112"/>
      <c r="P64" s="112"/>
      <c r="Q64" s="112"/>
      <c r="R64" s="112"/>
      <c r="S64" s="112"/>
      <c r="T64" s="113"/>
      <c r="U64" s="112"/>
      <c r="V64" s="107"/>
      <c r="W64" s="107"/>
      <c r="X64" s="107"/>
      <c r="Y64" s="107"/>
      <c r="Z64" s="107"/>
      <c r="AA64" s="107"/>
      <c r="AB64" s="107"/>
      <c r="AC64" s="107"/>
      <c r="AD64" s="107"/>
      <c r="AE64" s="107" t="s">
        <v>98</v>
      </c>
      <c r="AF64" s="107">
        <v>0</v>
      </c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</row>
    <row r="65" spans="1:60" outlineLevel="1" x14ac:dyDescent="0.2">
      <c r="A65" s="108"/>
      <c r="B65" s="108"/>
      <c r="C65" s="137" t="s">
        <v>146</v>
      </c>
      <c r="D65" s="114"/>
      <c r="E65" s="142">
        <f>0.15*2.64*2.06</f>
        <v>0.81576000000000004</v>
      </c>
      <c r="F65" s="123"/>
      <c r="G65" s="123"/>
      <c r="H65" s="123"/>
      <c r="I65" s="123"/>
      <c r="J65" s="123"/>
      <c r="K65" s="123"/>
      <c r="L65" s="123"/>
      <c r="M65" s="123"/>
      <c r="N65" s="112"/>
      <c r="O65" s="112"/>
      <c r="P65" s="112"/>
      <c r="Q65" s="112"/>
      <c r="R65" s="112"/>
      <c r="S65" s="112"/>
      <c r="T65" s="113"/>
      <c r="U65" s="112"/>
      <c r="V65" s="107"/>
      <c r="W65" s="107"/>
      <c r="X65" s="107"/>
      <c r="Y65" s="107"/>
      <c r="Z65" s="107"/>
      <c r="AA65" s="107"/>
      <c r="AB65" s="107"/>
      <c r="AC65" s="107"/>
      <c r="AD65" s="107"/>
      <c r="AE65" s="107" t="s">
        <v>98</v>
      </c>
      <c r="AF65" s="107">
        <v>0</v>
      </c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outlineLevel="1" x14ac:dyDescent="0.2">
      <c r="A66" s="108"/>
      <c r="B66" s="108"/>
      <c r="C66" s="139" t="s">
        <v>113</v>
      </c>
      <c r="D66" s="118"/>
      <c r="E66" s="122">
        <f>E65</f>
        <v>0.81576000000000004</v>
      </c>
      <c r="F66" s="123"/>
      <c r="G66" s="123"/>
      <c r="H66" s="123"/>
      <c r="I66" s="123"/>
      <c r="J66" s="123"/>
      <c r="K66" s="123"/>
      <c r="L66" s="123"/>
      <c r="M66" s="123"/>
      <c r="N66" s="112"/>
      <c r="O66" s="112"/>
      <c r="P66" s="112"/>
      <c r="Q66" s="112"/>
      <c r="R66" s="112"/>
      <c r="S66" s="112"/>
      <c r="T66" s="113"/>
      <c r="U66" s="112"/>
      <c r="V66" s="107"/>
      <c r="W66" s="107"/>
      <c r="X66" s="107"/>
      <c r="Y66" s="107"/>
      <c r="Z66" s="107"/>
      <c r="AA66" s="107"/>
      <c r="AB66" s="107"/>
      <c r="AC66" s="107"/>
      <c r="AD66" s="107"/>
      <c r="AE66" s="107" t="s">
        <v>98</v>
      </c>
      <c r="AF66" s="107">
        <v>1</v>
      </c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</row>
    <row r="67" spans="1:60" ht="22.5" outlineLevel="1" x14ac:dyDescent="0.2">
      <c r="A67" s="108">
        <v>14</v>
      </c>
      <c r="B67" s="108" t="s">
        <v>147</v>
      </c>
      <c r="C67" s="136" t="s">
        <v>148</v>
      </c>
      <c r="D67" s="111" t="s">
        <v>149</v>
      </c>
      <c r="E67" s="119">
        <f>E71</f>
        <v>1.8950104800000003E-2</v>
      </c>
      <c r="F67" s="176"/>
      <c r="G67" s="123">
        <f>E67*F67</f>
        <v>0</v>
      </c>
      <c r="H67" s="123">
        <v>21909.58</v>
      </c>
      <c r="I67" s="123">
        <f>ROUND(E67*H67,2)</f>
        <v>415.19</v>
      </c>
      <c r="J67" s="123">
        <v>4840.4199999999983</v>
      </c>
      <c r="K67" s="123">
        <f>ROUND(E67*J67,2)</f>
        <v>91.73</v>
      </c>
      <c r="L67" s="123">
        <v>21</v>
      </c>
      <c r="M67" s="123">
        <f>G67*(1+L67/100)</f>
        <v>0</v>
      </c>
      <c r="N67" s="112">
        <v>1.0554399999999999</v>
      </c>
      <c r="O67" s="112">
        <f>ROUND(E67*N67,5)</f>
        <v>0.02</v>
      </c>
      <c r="P67" s="112">
        <v>0</v>
      </c>
      <c r="Q67" s="112">
        <f>ROUND(E67*P67,5)</f>
        <v>0</v>
      </c>
      <c r="R67" s="112"/>
      <c r="S67" s="112"/>
      <c r="T67" s="113">
        <v>15.231</v>
      </c>
      <c r="U67" s="112">
        <f>ROUND(E67*T67,2)</f>
        <v>0.28999999999999998</v>
      </c>
      <c r="V67" s="107"/>
      <c r="W67" s="107"/>
      <c r="X67" s="107"/>
      <c r="Y67" s="107"/>
      <c r="Z67" s="107"/>
      <c r="AA67" s="107"/>
      <c r="AB67" s="107"/>
      <c r="AC67" s="107"/>
      <c r="AD67" s="107"/>
      <c r="AE67" s="107" t="s">
        <v>97</v>
      </c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</row>
    <row r="68" spans="1:60" outlineLevel="1" x14ac:dyDescent="0.2">
      <c r="A68" s="108"/>
      <c r="B68" s="108"/>
      <c r="C68" s="137" t="s">
        <v>142</v>
      </c>
      <c r="D68" s="114"/>
      <c r="E68" s="120"/>
      <c r="F68" s="123"/>
      <c r="G68" s="123"/>
      <c r="H68" s="123"/>
      <c r="I68" s="123"/>
      <c r="J68" s="123"/>
      <c r="K68" s="123"/>
      <c r="L68" s="123"/>
      <c r="M68" s="123"/>
      <c r="N68" s="112"/>
      <c r="O68" s="112"/>
      <c r="P68" s="112"/>
      <c r="Q68" s="112"/>
      <c r="R68" s="112"/>
      <c r="S68" s="112"/>
      <c r="T68" s="113"/>
      <c r="U68" s="112"/>
      <c r="V68" s="107"/>
      <c r="W68" s="107"/>
      <c r="X68" s="107"/>
      <c r="Y68" s="107"/>
      <c r="Z68" s="107"/>
      <c r="AA68" s="107"/>
      <c r="AB68" s="107"/>
      <c r="AC68" s="107"/>
      <c r="AD68" s="107"/>
      <c r="AE68" s="107" t="s">
        <v>98</v>
      </c>
      <c r="AF68" s="107">
        <v>0</v>
      </c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</row>
    <row r="69" spans="1:60" outlineLevel="1" x14ac:dyDescent="0.2">
      <c r="A69" s="108"/>
      <c r="B69" s="108"/>
      <c r="C69" s="137" t="s">
        <v>137</v>
      </c>
      <c r="D69" s="114"/>
      <c r="E69" s="120"/>
      <c r="F69" s="123"/>
      <c r="G69" s="123"/>
      <c r="H69" s="123"/>
      <c r="I69" s="123"/>
      <c r="J69" s="123"/>
      <c r="K69" s="123"/>
      <c r="L69" s="123"/>
      <c r="M69" s="123"/>
      <c r="N69" s="112"/>
      <c r="O69" s="112"/>
      <c r="P69" s="112"/>
      <c r="Q69" s="112"/>
      <c r="R69" s="112"/>
      <c r="S69" s="112"/>
      <c r="T69" s="113"/>
      <c r="U69" s="112"/>
      <c r="V69" s="107"/>
      <c r="W69" s="107"/>
      <c r="X69" s="107"/>
      <c r="Y69" s="107"/>
      <c r="Z69" s="107"/>
      <c r="AA69" s="107"/>
      <c r="AB69" s="107"/>
      <c r="AC69" s="107"/>
      <c r="AD69" s="107"/>
      <c r="AE69" s="107" t="s">
        <v>98</v>
      </c>
      <c r="AF69" s="107">
        <v>0</v>
      </c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</row>
    <row r="70" spans="1:60" outlineLevel="1" x14ac:dyDescent="0.2">
      <c r="A70" s="108"/>
      <c r="B70" s="108"/>
      <c r="C70" s="137" t="s">
        <v>150</v>
      </c>
      <c r="D70" s="114"/>
      <c r="E70" s="142">
        <f>1.15*2.64*2.06*3.03*1/1000</f>
        <v>1.8950104800000003E-2</v>
      </c>
      <c r="F70" s="123"/>
      <c r="G70" s="123"/>
      <c r="H70" s="123"/>
      <c r="I70" s="123"/>
      <c r="J70" s="123"/>
      <c r="K70" s="123"/>
      <c r="L70" s="123"/>
      <c r="M70" s="123"/>
      <c r="N70" s="112"/>
      <c r="O70" s="112"/>
      <c r="P70" s="112"/>
      <c r="Q70" s="112"/>
      <c r="R70" s="112"/>
      <c r="S70" s="112"/>
      <c r="T70" s="113"/>
      <c r="U70" s="112"/>
      <c r="V70" s="107"/>
      <c r="W70" s="107"/>
      <c r="X70" s="107"/>
      <c r="Y70" s="107"/>
      <c r="Z70" s="107"/>
      <c r="AA70" s="107"/>
      <c r="AB70" s="107"/>
      <c r="AC70" s="107"/>
      <c r="AD70" s="107"/>
      <c r="AE70" s="107" t="s">
        <v>98</v>
      </c>
      <c r="AF70" s="107">
        <v>0</v>
      </c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0" outlineLevel="1" x14ac:dyDescent="0.2">
      <c r="A71" s="108"/>
      <c r="B71" s="108"/>
      <c r="C71" s="139" t="s">
        <v>113</v>
      </c>
      <c r="D71" s="118"/>
      <c r="E71" s="122">
        <f>E70</f>
        <v>1.8950104800000003E-2</v>
      </c>
      <c r="F71" s="123"/>
      <c r="G71" s="123"/>
      <c r="H71" s="123"/>
      <c r="I71" s="123"/>
      <c r="J71" s="123"/>
      <c r="K71" s="123"/>
      <c r="L71" s="123"/>
      <c r="M71" s="123"/>
      <c r="N71" s="112"/>
      <c r="O71" s="112"/>
      <c r="P71" s="112"/>
      <c r="Q71" s="112"/>
      <c r="R71" s="112"/>
      <c r="S71" s="112"/>
      <c r="T71" s="113"/>
      <c r="U71" s="112"/>
      <c r="V71" s="107"/>
      <c r="W71" s="107"/>
      <c r="X71" s="107"/>
      <c r="Y71" s="107"/>
      <c r="Z71" s="107"/>
      <c r="AA71" s="107"/>
      <c r="AB71" s="107"/>
      <c r="AC71" s="107"/>
      <c r="AD71" s="107"/>
      <c r="AE71" s="107" t="s">
        <v>98</v>
      </c>
      <c r="AF71" s="107">
        <v>1</v>
      </c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0" x14ac:dyDescent="0.2">
      <c r="A72" s="109" t="s">
        <v>94</v>
      </c>
      <c r="B72" s="109" t="s">
        <v>57</v>
      </c>
      <c r="C72" s="138" t="s">
        <v>58</v>
      </c>
      <c r="D72" s="115"/>
      <c r="E72" s="121"/>
      <c r="F72" s="124"/>
      <c r="G72" s="124">
        <f>SUMIF(AE73:AE75,"&lt;&gt;NOR",G73:G75)</f>
        <v>0</v>
      </c>
      <c r="H72" s="124"/>
      <c r="I72" s="124">
        <f>SUM(I73:I75)</f>
        <v>0</v>
      </c>
      <c r="J72" s="124"/>
      <c r="K72" s="124">
        <f>SUM(K73:K75)</f>
        <v>10106.049999999999</v>
      </c>
      <c r="L72" s="124"/>
      <c r="M72" s="124">
        <f>SUM(M73:M75)</f>
        <v>0</v>
      </c>
      <c r="N72" s="116"/>
      <c r="O72" s="116">
        <f>SUM(O73:O75)</f>
        <v>0</v>
      </c>
      <c r="P72" s="116"/>
      <c r="Q72" s="116">
        <f>SUM(Q73:Q75)</f>
        <v>0</v>
      </c>
      <c r="R72" s="116"/>
      <c r="S72" s="116"/>
      <c r="T72" s="117"/>
      <c r="U72" s="116">
        <f>SUM(U73:U75)</f>
        <v>37.36</v>
      </c>
      <c r="AE72" t="s">
        <v>95</v>
      </c>
    </row>
    <row r="73" spans="1:60" outlineLevel="1" x14ac:dyDescent="0.2">
      <c r="A73" s="108">
        <v>15</v>
      </c>
      <c r="B73" s="108" t="s">
        <v>151</v>
      </c>
      <c r="C73" s="136" t="s">
        <v>152</v>
      </c>
      <c r="D73" s="111" t="s">
        <v>149</v>
      </c>
      <c r="E73" s="119">
        <f>E75</f>
        <v>43.844031999999999</v>
      </c>
      <c r="F73" s="176"/>
      <c r="G73" s="123">
        <f>E73*F73</f>
        <v>0</v>
      </c>
      <c r="H73" s="123">
        <v>0</v>
      </c>
      <c r="I73" s="123">
        <f>ROUND(E75*H73,2)</f>
        <v>0</v>
      </c>
      <c r="J73" s="123">
        <v>230.5</v>
      </c>
      <c r="K73" s="123">
        <f>ROUND(E75*J73,2)</f>
        <v>10106.049999999999</v>
      </c>
      <c r="L73" s="123">
        <v>21</v>
      </c>
      <c r="M73" s="123">
        <f>G73*(1+L73/100)</f>
        <v>0</v>
      </c>
      <c r="N73" s="112">
        <v>0</v>
      </c>
      <c r="O73" s="112">
        <f>ROUND(E75*N73,5)</f>
        <v>0</v>
      </c>
      <c r="P73" s="112">
        <v>0</v>
      </c>
      <c r="Q73" s="112">
        <f>ROUND(E75*P73,5)</f>
        <v>0</v>
      </c>
      <c r="R73" s="112"/>
      <c r="S73" s="112"/>
      <c r="T73" s="113">
        <v>0.85199999999999998</v>
      </c>
      <c r="U73" s="112">
        <f>ROUND(E75*T73,2)</f>
        <v>37.36</v>
      </c>
      <c r="V73" s="107"/>
      <c r="W73" s="107"/>
      <c r="X73" s="107"/>
      <c r="Y73" s="107"/>
      <c r="Z73" s="107"/>
      <c r="AA73" s="107"/>
      <c r="AB73" s="107"/>
      <c r="AC73" s="107"/>
      <c r="AD73" s="107"/>
      <c r="AE73" s="107" t="s">
        <v>97</v>
      </c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</row>
    <row r="74" spans="1:60" outlineLevel="1" x14ac:dyDescent="0.2">
      <c r="A74" s="108"/>
      <c r="B74" s="108"/>
      <c r="C74" s="137" t="s">
        <v>153</v>
      </c>
      <c r="D74" s="114"/>
      <c r="E74" s="120"/>
      <c r="F74" s="123"/>
      <c r="G74" s="123"/>
      <c r="H74" s="123"/>
      <c r="I74" s="123"/>
      <c r="J74" s="123"/>
      <c r="K74" s="123"/>
      <c r="L74" s="123"/>
      <c r="M74" s="123"/>
      <c r="N74" s="112"/>
      <c r="O74" s="112"/>
      <c r="P74" s="112"/>
      <c r="Q74" s="112"/>
      <c r="R74" s="112"/>
      <c r="S74" s="112"/>
      <c r="T74" s="113"/>
      <c r="U74" s="112"/>
      <c r="V74" s="107"/>
      <c r="W74" s="107"/>
      <c r="X74" s="107"/>
      <c r="Y74" s="107"/>
      <c r="Z74" s="107"/>
      <c r="AA74" s="107"/>
      <c r="AB74" s="107"/>
      <c r="AC74" s="107"/>
      <c r="AD74" s="107"/>
      <c r="AE74" s="107" t="s">
        <v>98</v>
      </c>
      <c r="AF74" s="107">
        <v>0</v>
      </c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0" outlineLevel="1" x14ac:dyDescent="0.2">
      <c r="A75" s="108"/>
      <c r="B75" s="108"/>
      <c r="C75" s="137" t="s">
        <v>154</v>
      </c>
      <c r="D75" s="114"/>
      <c r="E75" s="119">
        <f>(E37+E62)*3.2+3</f>
        <v>43.844031999999999</v>
      </c>
      <c r="F75" s="123"/>
      <c r="G75" s="123"/>
      <c r="H75" s="123"/>
      <c r="I75" s="123"/>
      <c r="J75" s="123"/>
      <c r="K75" s="123"/>
      <c r="L75" s="123"/>
      <c r="M75" s="123"/>
      <c r="N75" s="112"/>
      <c r="O75" s="112"/>
      <c r="P75" s="112"/>
      <c r="Q75" s="112"/>
      <c r="R75" s="112"/>
      <c r="S75" s="112"/>
      <c r="T75" s="113"/>
      <c r="U75" s="112"/>
      <c r="V75" s="107"/>
      <c r="W75" s="107"/>
      <c r="X75" s="107"/>
      <c r="Y75" s="107"/>
      <c r="Z75" s="107"/>
      <c r="AA75" s="107"/>
      <c r="AB75" s="107"/>
      <c r="AC75" s="107"/>
      <c r="AD75" s="107"/>
      <c r="AE75" s="107" t="s">
        <v>98</v>
      </c>
      <c r="AF75" s="107">
        <v>0</v>
      </c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0" x14ac:dyDescent="0.2">
      <c r="A76" s="109" t="s">
        <v>94</v>
      </c>
      <c r="B76" s="109" t="s">
        <v>59</v>
      </c>
      <c r="C76" s="138" t="s">
        <v>60</v>
      </c>
      <c r="D76" s="115"/>
      <c r="E76" s="121"/>
      <c r="F76" s="124"/>
      <c r="G76" s="124">
        <f>SUMIF(AE77:AE93,"&lt;&gt;NOR",G77:G93)</f>
        <v>32332.799999999999</v>
      </c>
      <c r="H76" s="124"/>
      <c r="I76" s="124">
        <f>SUM(I77:I93)</f>
        <v>19703.599999999999</v>
      </c>
      <c r="J76" s="124"/>
      <c r="K76" s="124">
        <f>SUM(K77:K93)</f>
        <v>47571.82</v>
      </c>
      <c r="L76" s="124"/>
      <c r="M76" s="124">
        <f>SUM(M77:M93)</f>
        <v>39122.687999999995</v>
      </c>
      <c r="N76" s="116"/>
      <c r="O76" s="116">
        <f>SUM(O77:O93)</f>
        <v>1.01573</v>
      </c>
      <c r="P76" s="116"/>
      <c r="Q76" s="116">
        <f>SUM(Q77:Q93)</f>
        <v>0</v>
      </c>
      <c r="R76" s="116"/>
      <c r="S76" s="116"/>
      <c r="T76" s="117"/>
      <c r="U76" s="116">
        <f>SUM(U77:U93)</f>
        <v>45.760000000000005</v>
      </c>
      <c r="AE76" t="s">
        <v>95</v>
      </c>
    </row>
    <row r="77" spans="1:60" ht="22.5" outlineLevel="1" x14ac:dyDescent="0.2">
      <c r="A77" s="108">
        <v>16</v>
      </c>
      <c r="B77" s="108" t="s">
        <v>155</v>
      </c>
      <c r="C77" s="136" t="s">
        <v>156</v>
      </c>
      <c r="D77" s="111" t="s">
        <v>124</v>
      </c>
      <c r="E77" s="119">
        <f>E80</f>
        <v>34.863999999999997</v>
      </c>
      <c r="F77" s="176"/>
      <c r="G77" s="123">
        <f>E77*F77</f>
        <v>0</v>
      </c>
      <c r="H77" s="123">
        <v>0</v>
      </c>
      <c r="I77" s="123">
        <f>ROUND(E77*H77,2)</f>
        <v>0</v>
      </c>
      <c r="J77" s="123">
        <v>749</v>
      </c>
      <c r="K77" s="123">
        <f>ROUND(E77*J77,2)</f>
        <v>26113.14</v>
      </c>
      <c r="L77" s="123">
        <v>21</v>
      </c>
      <c r="M77" s="123">
        <f>G77*(1+L77/100)</f>
        <v>0</v>
      </c>
      <c r="N77" s="112">
        <v>0</v>
      </c>
      <c r="O77" s="112">
        <f>ROUND(E77*N77,5)</f>
        <v>0</v>
      </c>
      <c r="P77" s="112">
        <v>0</v>
      </c>
      <c r="Q77" s="112">
        <f>ROUND(E77*P77,5)</f>
        <v>0</v>
      </c>
      <c r="R77" s="112"/>
      <c r="S77" s="112"/>
      <c r="T77" s="113">
        <v>0</v>
      </c>
      <c r="U77" s="112">
        <f>ROUND(E77*T77,2)</f>
        <v>0</v>
      </c>
      <c r="V77" s="107"/>
      <c r="W77" s="107"/>
      <c r="X77" s="107"/>
      <c r="Y77" s="107"/>
      <c r="Z77" s="107"/>
      <c r="AA77" s="107"/>
      <c r="AB77" s="107"/>
      <c r="AC77" s="107"/>
      <c r="AD77" s="107"/>
      <c r="AE77" s="107" t="s">
        <v>97</v>
      </c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</row>
    <row r="78" spans="1:60" outlineLevel="1" x14ac:dyDescent="0.2">
      <c r="A78" s="108"/>
      <c r="B78" s="108"/>
      <c r="C78" s="137" t="s">
        <v>157</v>
      </c>
      <c r="D78" s="114"/>
      <c r="E78" s="120"/>
      <c r="F78" s="123"/>
      <c r="G78" s="123"/>
      <c r="H78" s="123"/>
      <c r="I78" s="123"/>
      <c r="J78" s="123"/>
      <c r="K78" s="123"/>
      <c r="L78" s="123"/>
      <c r="M78" s="123"/>
      <c r="N78" s="112"/>
      <c r="O78" s="112"/>
      <c r="P78" s="112"/>
      <c r="Q78" s="112"/>
      <c r="R78" s="112"/>
      <c r="S78" s="112"/>
      <c r="T78" s="113"/>
      <c r="U78" s="112"/>
      <c r="V78" s="107"/>
      <c r="W78" s="107"/>
      <c r="X78" s="107"/>
      <c r="Y78" s="107"/>
      <c r="Z78" s="107"/>
      <c r="AA78" s="107"/>
      <c r="AB78" s="107"/>
      <c r="AC78" s="107"/>
      <c r="AD78" s="107"/>
      <c r="AE78" s="107" t="s">
        <v>98</v>
      </c>
      <c r="AF78" s="107">
        <v>0</v>
      </c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</row>
    <row r="79" spans="1:60" outlineLevel="1" x14ac:dyDescent="0.2">
      <c r="A79" s="108"/>
      <c r="B79" s="108"/>
      <c r="C79" s="137" t="s">
        <v>158</v>
      </c>
      <c r="D79" s="114"/>
      <c r="E79" s="120"/>
      <c r="F79" s="123"/>
      <c r="G79" s="123"/>
      <c r="H79" s="123"/>
      <c r="I79" s="123"/>
      <c r="J79" s="123"/>
      <c r="K79" s="123"/>
      <c r="L79" s="123"/>
      <c r="M79" s="123"/>
      <c r="N79" s="112"/>
      <c r="O79" s="112"/>
      <c r="P79" s="112"/>
      <c r="Q79" s="112"/>
      <c r="R79" s="112"/>
      <c r="S79" s="112"/>
      <c r="T79" s="113"/>
      <c r="U79" s="112"/>
      <c r="V79" s="107"/>
      <c r="W79" s="107"/>
      <c r="X79" s="107"/>
      <c r="Y79" s="107"/>
      <c r="Z79" s="107"/>
      <c r="AA79" s="107"/>
      <c r="AB79" s="107"/>
      <c r="AC79" s="107"/>
      <c r="AD79" s="107"/>
      <c r="AE79" s="107" t="s">
        <v>98</v>
      </c>
      <c r="AF79" s="107">
        <v>0</v>
      </c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</row>
    <row r="80" spans="1:60" outlineLevel="1" x14ac:dyDescent="0.2">
      <c r="A80" s="108"/>
      <c r="B80" s="108"/>
      <c r="C80" s="137">
        <v>34.863999999999997</v>
      </c>
      <c r="D80" s="114"/>
      <c r="E80" s="120">
        <v>34.863999999999997</v>
      </c>
      <c r="F80" s="123"/>
      <c r="G80" s="123"/>
      <c r="H80" s="123"/>
      <c r="I80" s="123"/>
      <c r="J80" s="123"/>
      <c r="K80" s="123"/>
      <c r="L80" s="123"/>
      <c r="M80" s="123"/>
      <c r="N80" s="112"/>
      <c r="O80" s="112"/>
      <c r="P80" s="112"/>
      <c r="Q80" s="112"/>
      <c r="R80" s="112"/>
      <c r="S80" s="112"/>
      <c r="T80" s="113"/>
      <c r="U80" s="112"/>
      <c r="V80" s="107"/>
      <c r="W80" s="107"/>
      <c r="X80" s="107"/>
      <c r="Y80" s="107"/>
      <c r="Z80" s="107"/>
      <c r="AA80" s="107"/>
      <c r="AB80" s="107"/>
      <c r="AC80" s="107"/>
      <c r="AD80" s="107"/>
      <c r="AE80" s="107" t="s">
        <v>98</v>
      </c>
      <c r="AF80" s="107">
        <v>0</v>
      </c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</row>
    <row r="81" spans="1:60" ht="33.75" outlineLevel="1" x14ac:dyDescent="0.2">
      <c r="A81" s="108">
        <v>17</v>
      </c>
      <c r="B81" s="108" t="s">
        <v>159</v>
      </c>
      <c r="C81" s="136" t="s">
        <v>160</v>
      </c>
      <c r="D81" s="111" t="s">
        <v>124</v>
      </c>
      <c r="E81" s="119">
        <f>E84+E86</f>
        <v>7.4239999999999995</v>
      </c>
      <c r="F81" s="176"/>
      <c r="G81" s="123">
        <f>E81*F81</f>
        <v>0</v>
      </c>
      <c r="H81" s="123">
        <v>588</v>
      </c>
      <c r="I81" s="123">
        <f>ROUND(E81*H81,2)</f>
        <v>4365.3100000000004</v>
      </c>
      <c r="J81" s="123">
        <v>557</v>
      </c>
      <c r="K81" s="123">
        <f>ROUND(E81*J81,2)</f>
        <v>4135.17</v>
      </c>
      <c r="L81" s="123">
        <v>21</v>
      </c>
      <c r="M81" s="123">
        <f>G81*(1+L81/100)</f>
        <v>0</v>
      </c>
      <c r="N81" s="112">
        <v>2.9700000000000001E-2</v>
      </c>
      <c r="O81" s="112">
        <f>ROUND(E81*N81,5)</f>
        <v>0.22048999999999999</v>
      </c>
      <c r="P81" s="112">
        <v>0</v>
      </c>
      <c r="Q81" s="112">
        <f>ROUND(E81*P81,5)</f>
        <v>0</v>
      </c>
      <c r="R81" s="112"/>
      <c r="S81" s="112"/>
      <c r="T81" s="113">
        <v>0.34100000000000003</v>
      </c>
      <c r="U81" s="112">
        <f>ROUND(E81*T81,2)</f>
        <v>2.5299999999999998</v>
      </c>
      <c r="V81" s="107"/>
      <c r="W81" s="107"/>
      <c r="X81" s="107"/>
      <c r="Y81" s="107"/>
      <c r="Z81" s="107"/>
      <c r="AA81" s="107"/>
      <c r="AB81" s="107"/>
      <c r="AC81" s="107"/>
      <c r="AD81" s="107"/>
      <c r="AE81" s="107" t="s">
        <v>97</v>
      </c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</row>
    <row r="82" spans="1:60" outlineLevel="1" x14ac:dyDescent="0.2">
      <c r="A82" s="108"/>
      <c r="B82" s="108"/>
      <c r="C82" s="137" t="s">
        <v>157</v>
      </c>
      <c r="D82" s="114"/>
      <c r="E82" s="120"/>
      <c r="F82" s="123"/>
      <c r="G82" s="123"/>
      <c r="H82" s="123"/>
      <c r="I82" s="123"/>
      <c r="J82" s="123"/>
      <c r="K82" s="123"/>
      <c r="L82" s="123"/>
      <c r="M82" s="123"/>
      <c r="N82" s="112"/>
      <c r="O82" s="112"/>
      <c r="P82" s="112"/>
      <c r="Q82" s="112"/>
      <c r="R82" s="112"/>
      <c r="S82" s="112"/>
      <c r="T82" s="113"/>
      <c r="U82" s="112"/>
      <c r="V82" s="107"/>
      <c r="W82" s="107"/>
      <c r="X82" s="107"/>
      <c r="Y82" s="107"/>
      <c r="Z82" s="107"/>
      <c r="AA82" s="107"/>
      <c r="AB82" s="107"/>
      <c r="AC82" s="107"/>
      <c r="AD82" s="107"/>
      <c r="AE82" s="107" t="s">
        <v>98</v>
      </c>
      <c r="AF82" s="107">
        <v>0</v>
      </c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</row>
    <row r="83" spans="1:60" outlineLevel="1" x14ac:dyDescent="0.2">
      <c r="A83" s="108"/>
      <c r="B83" s="108"/>
      <c r="C83" s="137" t="s">
        <v>161</v>
      </c>
      <c r="D83" s="114"/>
      <c r="E83" s="120"/>
      <c r="F83" s="123"/>
      <c r="G83" s="123"/>
      <c r="H83" s="123"/>
      <c r="I83" s="123"/>
      <c r="J83" s="123"/>
      <c r="K83" s="123"/>
      <c r="L83" s="123"/>
      <c r="M83" s="123"/>
      <c r="N83" s="112"/>
      <c r="O83" s="112"/>
      <c r="P83" s="112"/>
      <c r="Q83" s="112"/>
      <c r="R83" s="112"/>
      <c r="S83" s="112"/>
      <c r="T83" s="113"/>
      <c r="U83" s="112"/>
      <c r="V83" s="107"/>
      <c r="W83" s="107"/>
      <c r="X83" s="107"/>
      <c r="Y83" s="107"/>
      <c r="Z83" s="107"/>
      <c r="AA83" s="107"/>
      <c r="AB83" s="107"/>
      <c r="AC83" s="107"/>
      <c r="AD83" s="107"/>
      <c r="AE83" s="107" t="s">
        <v>98</v>
      </c>
      <c r="AF83" s="107">
        <v>0</v>
      </c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</row>
    <row r="84" spans="1:60" outlineLevel="1" x14ac:dyDescent="0.2">
      <c r="A84" s="108"/>
      <c r="B84" s="108"/>
      <c r="C84" s="137">
        <v>5.5679999999999996</v>
      </c>
      <c r="D84" s="114"/>
      <c r="E84" s="120">
        <v>5.5679999999999996</v>
      </c>
      <c r="F84" s="123"/>
      <c r="G84" s="123"/>
      <c r="H84" s="123"/>
      <c r="I84" s="123"/>
      <c r="J84" s="123"/>
      <c r="K84" s="123"/>
      <c r="L84" s="123"/>
      <c r="M84" s="123"/>
      <c r="N84" s="112"/>
      <c r="O84" s="112"/>
      <c r="P84" s="112"/>
      <c r="Q84" s="112"/>
      <c r="R84" s="112"/>
      <c r="S84" s="112"/>
      <c r="T84" s="113"/>
      <c r="U84" s="112"/>
      <c r="V84" s="107"/>
      <c r="W84" s="107"/>
      <c r="X84" s="107"/>
      <c r="Y84" s="107"/>
      <c r="Z84" s="107"/>
      <c r="AA84" s="107"/>
      <c r="AB84" s="107"/>
      <c r="AC84" s="107"/>
      <c r="AD84" s="107"/>
      <c r="AE84" s="107" t="s">
        <v>98</v>
      </c>
      <c r="AF84" s="107">
        <v>0</v>
      </c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0" outlineLevel="1" x14ac:dyDescent="0.2">
      <c r="A85" s="108"/>
      <c r="B85" s="108"/>
      <c r="C85" s="137" t="s">
        <v>162</v>
      </c>
      <c r="D85" s="114"/>
      <c r="E85" s="120"/>
      <c r="F85" s="123"/>
      <c r="G85" s="123"/>
      <c r="H85" s="123"/>
      <c r="I85" s="123"/>
      <c r="J85" s="123"/>
      <c r="K85" s="123"/>
      <c r="L85" s="123"/>
      <c r="M85" s="123"/>
      <c r="N85" s="112"/>
      <c r="O85" s="112"/>
      <c r="P85" s="112"/>
      <c r="Q85" s="112"/>
      <c r="R85" s="112"/>
      <c r="S85" s="112"/>
      <c r="T85" s="113"/>
      <c r="U85" s="112"/>
      <c r="V85" s="107"/>
      <c r="W85" s="107"/>
      <c r="X85" s="107"/>
      <c r="Y85" s="107"/>
      <c r="Z85" s="107"/>
      <c r="AA85" s="107"/>
      <c r="AB85" s="107"/>
      <c r="AC85" s="107"/>
      <c r="AD85" s="107"/>
      <c r="AE85" s="107" t="s">
        <v>98</v>
      </c>
      <c r="AF85" s="107">
        <v>0</v>
      </c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</row>
    <row r="86" spans="1:60" outlineLevel="1" x14ac:dyDescent="0.2">
      <c r="A86" s="108"/>
      <c r="B86" s="108"/>
      <c r="C86" s="137">
        <v>1.8560000000000001</v>
      </c>
      <c r="D86" s="114"/>
      <c r="E86" s="120">
        <v>1.8560000000000001</v>
      </c>
      <c r="F86" s="123"/>
      <c r="G86" s="123"/>
      <c r="H86" s="123"/>
      <c r="I86" s="123"/>
      <c r="J86" s="123"/>
      <c r="K86" s="123"/>
      <c r="L86" s="123"/>
      <c r="M86" s="123"/>
      <c r="N86" s="112"/>
      <c r="O86" s="112"/>
      <c r="P86" s="112"/>
      <c r="Q86" s="112"/>
      <c r="R86" s="112"/>
      <c r="S86" s="112"/>
      <c r="T86" s="113"/>
      <c r="U86" s="112"/>
      <c r="V86" s="107"/>
      <c r="W86" s="107"/>
      <c r="X86" s="107"/>
      <c r="Y86" s="107"/>
      <c r="Z86" s="107"/>
      <c r="AA86" s="107"/>
      <c r="AB86" s="107"/>
      <c r="AC86" s="107"/>
      <c r="AD86" s="107"/>
      <c r="AE86" s="107" t="s">
        <v>98</v>
      </c>
      <c r="AF86" s="107">
        <v>0</v>
      </c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</row>
    <row r="87" spans="1:60" ht="22.5" outlineLevel="1" x14ac:dyDescent="0.2">
      <c r="A87" s="108">
        <v>18</v>
      </c>
      <c r="B87" s="108" t="s">
        <v>163</v>
      </c>
      <c r="C87" s="136" t="s">
        <v>164</v>
      </c>
      <c r="D87" s="111" t="s">
        <v>124</v>
      </c>
      <c r="E87" s="119">
        <v>25.6</v>
      </c>
      <c r="F87" s="176"/>
      <c r="G87" s="123">
        <v>32332.799999999999</v>
      </c>
      <c r="H87" s="123">
        <v>591.5</v>
      </c>
      <c r="I87" s="123">
        <f>ROUND(E87*H87,2)</f>
        <v>15142.4</v>
      </c>
      <c r="J87" s="123">
        <v>671.5</v>
      </c>
      <c r="K87" s="123">
        <f>ROUND(E87*J87,2)</f>
        <v>17190.400000000001</v>
      </c>
      <c r="L87" s="123">
        <v>21</v>
      </c>
      <c r="M87" s="123">
        <f>G87*(1+L87/100)</f>
        <v>39122.687999999995</v>
      </c>
      <c r="N87" s="112">
        <v>3.0470000000000001E-2</v>
      </c>
      <c r="O87" s="112">
        <f>ROUND(E87*N87,5)</f>
        <v>0.78003</v>
      </c>
      <c r="P87" s="112">
        <v>0</v>
      </c>
      <c r="Q87" s="112">
        <f>ROUND(E87*P87,5)</f>
        <v>0</v>
      </c>
      <c r="R87" s="112"/>
      <c r="S87" s="112"/>
      <c r="T87" s="113">
        <v>1.67662</v>
      </c>
      <c r="U87" s="112">
        <f>ROUND(E87*T87,2)</f>
        <v>42.92</v>
      </c>
      <c r="V87" s="107"/>
      <c r="W87" s="107"/>
      <c r="X87" s="107"/>
      <c r="Y87" s="107"/>
      <c r="Z87" s="107"/>
      <c r="AA87" s="107"/>
      <c r="AB87" s="107"/>
      <c r="AC87" s="107"/>
      <c r="AD87" s="107"/>
      <c r="AE87" s="107" t="s">
        <v>97</v>
      </c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</row>
    <row r="88" spans="1:60" outlineLevel="1" x14ac:dyDescent="0.2">
      <c r="A88" s="108"/>
      <c r="B88" s="108"/>
      <c r="C88" s="137" t="s">
        <v>157</v>
      </c>
      <c r="D88" s="114"/>
      <c r="E88" s="120"/>
      <c r="F88" s="123"/>
      <c r="G88" s="123"/>
      <c r="H88" s="123"/>
      <c r="I88" s="123"/>
      <c r="J88" s="123"/>
      <c r="K88" s="123"/>
      <c r="L88" s="123"/>
      <c r="M88" s="123"/>
      <c r="N88" s="112"/>
      <c r="O88" s="112"/>
      <c r="P88" s="112"/>
      <c r="Q88" s="112"/>
      <c r="R88" s="112"/>
      <c r="S88" s="112"/>
      <c r="T88" s="113"/>
      <c r="U88" s="112"/>
      <c r="V88" s="107"/>
      <c r="W88" s="107"/>
      <c r="X88" s="107"/>
      <c r="Y88" s="107"/>
      <c r="Z88" s="107"/>
      <c r="AA88" s="107"/>
      <c r="AB88" s="107"/>
      <c r="AC88" s="107"/>
      <c r="AD88" s="107"/>
      <c r="AE88" s="107" t="s">
        <v>98</v>
      </c>
      <c r="AF88" s="107">
        <v>0</v>
      </c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</row>
    <row r="89" spans="1:60" outlineLevel="1" x14ac:dyDescent="0.2">
      <c r="A89" s="108"/>
      <c r="B89" s="108"/>
      <c r="C89" s="137" t="s">
        <v>165</v>
      </c>
      <c r="D89" s="114"/>
      <c r="E89" s="120"/>
      <c r="F89" s="123"/>
      <c r="G89" s="123"/>
      <c r="H89" s="123"/>
      <c r="I89" s="123"/>
      <c r="J89" s="123"/>
      <c r="K89" s="123"/>
      <c r="L89" s="123"/>
      <c r="M89" s="123"/>
      <c r="N89" s="112"/>
      <c r="O89" s="112"/>
      <c r="P89" s="112"/>
      <c r="Q89" s="112"/>
      <c r="R89" s="112"/>
      <c r="S89" s="112"/>
      <c r="T89" s="113"/>
      <c r="U89" s="112"/>
      <c r="V89" s="107"/>
      <c r="W89" s="107"/>
      <c r="X89" s="107"/>
      <c r="Y89" s="107"/>
      <c r="Z89" s="107"/>
      <c r="AA89" s="107"/>
      <c r="AB89" s="107"/>
      <c r="AC89" s="107"/>
      <c r="AD89" s="107"/>
      <c r="AE89" s="107" t="s">
        <v>98</v>
      </c>
      <c r="AF89" s="107">
        <v>0</v>
      </c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</row>
    <row r="90" spans="1:60" outlineLevel="1" x14ac:dyDescent="0.2">
      <c r="A90" s="108"/>
      <c r="B90" s="108"/>
      <c r="C90" s="137">
        <v>2.8275000000000001</v>
      </c>
      <c r="D90" s="114"/>
      <c r="E90" s="120">
        <v>2.8275000000000001</v>
      </c>
      <c r="F90" s="123"/>
      <c r="G90" s="123"/>
      <c r="H90" s="123"/>
      <c r="I90" s="123"/>
      <c r="J90" s="123"/>
      <c r="K90" s="123"/>
      <c r="L90" s="123"/>
      <c r="M90" s="123"/>
      <c r="N90" s="112"/>
      <c r="O90" s="112"/>
      <c r="P90" s="112"/>
      <c r="Q90" s="112"/>
      <c r="R90" s="112"/>
      <c r="S90" s="112"/>
      <c r="T90" s="113"/>
      <c r="U90" s="112"/>
      <c r="V90" s="107"/>
      <c r="W90" s="107"/>
      <c r="X90" s="107"/>
      <c r="Y90" s="107"/>
      <c r="Z90" s="107"/>
      <c r="AA90" s="107"/>
      <c r="AB90" s="107"/>
      <c r="AC90" s="107"/>
      <c r="AD90" s="107"/>
      <c r="AE90" s="107" t="s">
        <v>98</v>
      </c>
      <c r="AF90" s="107">
        <v>0</v>
      </c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</row>
    <row r="91" spans="1:60" outlineLevel="1" x14ac:dyDescent="0.2">
      <c r="A91" s="108">
        <v>19</v>
      </c>
      <c r="B91" s="108" t="s">
        <v>166</v>
      </c>
      <c r="C91" s="136" t="s">
        <v>167</v>
      </c>
      <c r="D91" s="111" t="s">
        <v>124</v>
      </c>
      <c r="E91" s="119">
        <f>E93</f>
        <v>1</v>
      </c>
      <c r="F91" s="176"/>
      <c r="G91" s="123">
        <f>E91*F91</f>
        <v>0</v>
      </c>
      <c r="H91" s="123">
        <v>195.89</v>
      </c>
      <c r="I91" s="123">
        <f>ROUND(E91*H91,2)</f>
        <v>195.89</v>
      </c>
      <c r="J91" s="123">
        <v>133.11000000000001</v>
      </c>
      <c r="K91" s="123">
        <f>ROUND(E91*J91,2)</f>
        <v>133.11000000000001</v>
      </c>
      <c r="L91" s="123">
        <v>21</v>
      </c>
      <c r="M91" s="123">
        <f>G91*(1+L91/100)</f>
        <v>0</v>
      </c>
      <c r="N91" s="112">
        <v>1.521E-2</v>
      </c>
      <c r="O91" s="112">
        <f>ROUND(E91*N91,5)</f>
        <v>1.521E-2</v>
      </c>
      <c r="P91" s="112">
        <v>0</v>
      </c>
      <c r="Q91" s="112">
        <f>ROUND(E91*P91,5)</f>
        <v>0</v>
      </c>
      <c r="R91" s="112"/>
      <c r="S91" s="112"/>
      <c r="T91" s="113">
        <v>0.30803999999999998</v>
      </c>
      <c r="U91" s="112">
        <f>ROUND(E91*T91,2)</f>
        <v>0.31</v>
      </c>
      <c r="V91" s="107"/>
      <c r="W91" s="107"/>
      <c r="X91" s="107"/>
      <c r="Y91" s="107"/>
      <c r="Z91" s="107"/>
      <c r="AA91" s="107"/>
      <c r="AB91" s="107"/>
      <c r="AC91" s="107"/>
      <c r="AD91" s="107"/>
      <c r="AE91" s="107" t="s">
        <v>97</v>
      </c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</row>
    <row r="92" spans="1:60" outlineLevel="1" x14ac:dyDescent="0.2">
      <c r="A92" s="108"/>
      <c r="B92" s="108"/>
      <c r="C92" s="137" t="s">
        <v>168</v>
      </c>
      <c r="D92" s="114"/>
      <c r="E92" s="120"/>
      <c r="F92" s="123"/>
      <c r="G92" s="123"/>
      <c r="H92" s="123"/>
      <c r="I92" s="123"/>
      <c r="J92" s="123"/>
      <c r="K92" s="123"/>
      <c r="L92" s="123"/>
      <c r="M92" s="123"/>
      <c r="N92" s="112"/>
      <c r="O92" s="112"/>
      <c r="P92" s="112"/>
      <c r="Q92" s="112"/>
      <c r="R92" s="112"/>
      <c r="S92" s="112"/>
      <c r="T92" s="113"/>
      <c r="U92" s="112"/>
      <c r="V92" s="107"/>
      <c r="W92" s="107"/>
      <c r="X92" s="107"/>
      <c r="Y92" s="107"/>
      <c r="Z92" s="107"/>
      <c r="AA92" s="107"/>
      <c r="AB92" s="107"/>
      <c r="AC92" s="107"/>
      <c r="AD92" s="107"/>
      <c r="AE92" s="107" t="s">
        <v>98</v>
      </c>
      <c r="AF92" s="107">
        <v>0</v>
      </c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</row>
    <row r="93" spans="1:60" outlineLevel="1" x14ac:dyDescent="0.2">
      <c r="A93" s="108"/>
      <c r="B93" s="108"/>
      <c r="C93" s="137">
        <v>1</v>
      </c>
      <c r="D93" s="114"/>
      <c r="E93" s="120">
        <v>1</v>
      </c>
      <c r="F93" s="123"/>
      <c r="G93" s="123"/>
      <c r="H93" s="123"/>
      <c r="I93" s="123"/>
      <c r="J93" s="123"/>
      <c r="K93" s="123"/>
      <c r="L93" s="123"/>
      <c r="M93" s="123"/>
      <c r="N93" s="112"/>
      <c r="O93" s="112"/>
      <c r="P93" s="112"/>
      <c r="Q93" s="112"/>
      <c r="R93" s="112"/>
      <c r="S93" s="112"/>
      <c r="T93" s="113"/>
      <c r="U93" s="112"/>
      <c r="V93" s="107"/>
      <c r="W93" s="107"/>
      <c r="X93" s="107"/>
      <c r="Y93" s="107"/>
      <c r="Z93" s="107"/>
      <c r="AA93" s="107"/>
      <c r="AB93" s="107"/>
      <c r="AC93" s="107"/>
      <c r="AD93" s="107"/>
      <c r="AE93" s="107" t="s">
        <v>98</v>
      </c>
      <c r="AF93" s="107">
        <v>0</v>
      </c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</row>
    <row r="94" spans="1:60" ht="25.5" x14ac:dyDescent="0.2">
      <c r="A94" s="109" t="s">
        <v>94</v>
      </c>
      <c r="B94" s="109" t="s">
        <v>61</v>
      </c>
      <c r="C94" s="138" t="s">
        <v>62</v>
      </c>
      <c r="D94" s="115"/>
      <c r="E94" s="121"/>
      <c r="F94" s="124"/>
      <c r="G94" s="124">
        <f>SUM(G95:G107)</f>
        <v>0</v>
      </c>
      <c r="H94" s="124"/>
      <c r="I94" s="124">
        <f>SUM(I95:I99)</f>
        <v>813.98</v>
      </c>
      <c r="J94" s="124"/>
      <c r="K94" s="124">
        <f>SUM(K95:K99)</f>
        <v>170788.02</v>
      </c>
      <c r="L94" s="124"/>
      <c r="M94" s="124">
        <f>SUM(M95:M99)</f>
        <v>0</v>
      </c>
      <c r="N94" s="116"/>
      <c r="O94" s="116">
        <f>SUM(O95:O99)</f>
        <v>2.8969999999999999E-2</v>
      </c>
      <c r="P94" s="116"/>
      <c r="Q94" s="116">
        <f>SUM(Q95:Q99)</f>
        <v>0</v>
      </c>
      <c r="R94" s="116"/>
      <c r="S94" s="116"/>
      <c r="T94" s="117"/>
      <c r="U94" s="116">
        <f>SUM(U95:U99)</f>
        <v>1.86</v>
      </c>
      <c r="AE94" t="s">
        <v>95</v>
      </c>
    </row>
    <row r="95" spans="1:60" outlineLevel="1" x14ac:dyDescent="0.2">
      <c r="A95" s="108">
        <v>20</v>
      </c>
      <c r="B95" s="108" t="s">
        <v>169</v>
      </c>
      <c r="C95" s="136" t="s">
        <v>170</v>
      </c>
      <c r="D95" s="111" t="s">
        <v>171</v>
      </c>
      <c r="E95" s="119">
        <f>E97</f>
        <v>1</v>
      </c>
      <c r="F95" s="176"/>
      <c r="G95" s="123">
        <f>E95*F95</f>
        <v>0</v>
      </c>
      <c r="H95" s="123">
        <v>0</v>
      </c>
      <c r="I95" s="123">
        <f>ROUND(E95*H95,2)</f>
        <v>0</v>
      </c>
      <c r="J95" s="123">
        <v>512</v>
      </c>
      <c r="K95" s="123">
        <f>ROUND(E95*J95,2)</f>
        <v>512</v>
      </c>
      <c r="L95" s="123">
        <v>21</v>
      </c>
      <c r="M95" s="123">
        <f>G95*(1+L95/100)</f>
        <v>0</v>
      </c>
      <c r="N95" s="112">
        <v>0</v>
      </c>
      <c r="O95" s="112">
        <f>ROUND(E95*N95,5)</f>
        <v>0</v>
      </c>
      <c r="P95" s="112">
        <v>0</v>
      </c>
      <c r="Q95" s="112">
        <f>ROUND(E95*P95,5)</f>
        <v>0</v>
      </c>
      <c r="R95" s="112"/>
      <c r="S95" s="112"/>
      <c r="T95" s="113">
        <v>0</v>
      </c>
      <c r="U95" s="112">
        <f>ROUND(E95*T95,2)</f>
        <v>0</v>
      </c>
      <c r="V95" s="107"/>
      <c r="W95" s="107"/>
      <c r="X95" s="107"/>
      <c r="Y95" s="107"/>
      <c r="Z95" s="107"/>
      <c r="AA95" s="107"/>
      <c r="AB95" s="107"/>
      <c r="AC95" s="107"/>
      <c r="AD95" s="107"/>
      <c r="AE95" s="107" t="s">
        <v>97</v>
      </c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60" outlineLevel="1" x14ac:dyDescent="0.2">
      <c r="A96" s="108"/>
      <c r="B96" s="108"/>
      <c r="C96" s="137" t="s">
        <v>172</v>
      </c>
      <c r="D96" s="114"/>
      <c r="E96" s="120"/>
      <c r="F96" s="123"/>
      <c r="G96" s="123"/>
      <c r="H96" s="123"/>
      <c r="I96" s="123"/>
      <c r="J96" s="123"/>
      <c r="K96" s="123"/>
      <c r="L96" s="123"/>
      <c r="M96" s="123"/>
      <c r="N96" s="112"/>
      <c r="O96" s="112"/>
      <c r="P96" s="112"/>
      <c r="Q96" s="112"/>
      <c r="R96" s="112"/>
      <c r="S96" s="112"/>
      <c r="T96" s="113"/>
      <c r="U96" s="112"/>
      <c r="V96" s="107"/>
      <c r="W96" s="107"/>
      <c r="X96" s="107"/>
      <c r="Y96" s="107"/>
      <c r="Z96" s="107"/>
      <c r="AA96" s="107"/>
      <c r="AB96" s="107"/>
      <c r="AC96" s="107"/>
      <c r="AD96" s="107"/>
      <c r="AE96" s="107" t="s">
        <v>98</v>
      </c>
      <c r="AF96" s="107">
        <v>0</v>
      </c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</row>
    <row r="97" spans="1:60" outlineLevel="1" x14ac:dyDescent="0.2">
      <c r="A97" s="108"/>
      <c r="B97" s="108"/>
      <c r="C97" s="137">
        <v>1</v>
      </c>
      <c r="D97" s="114"/>
      <c r="E97" s="120">
        <v>1</v>
      </c>
      <c r="F97" s="123"/>
      <c r="G97" s="123"/>
      <c r="H97" s="123"/>
      <c r="I97" s="123"/>
      <c r="J97" s="123"/>
      <c r="K97" s="123"/>
      <c r="L97" s="123"/>
      <c r="M97" s="123"/>
      <c r="N97" s="112"/>
      <c r="O97" s="112"/>
      <c r="P97" s="112"/>
      <c r="Q97" s="112"/>
      <c r="R97" s="112"/>
      <c r="S97" s="112"/>
      <c r="T97" s="113"/>
      <c r="U97" s="112"/>
      <c r="V97" s="107"/>
      <c r="W97" s="107"/>
      <c r="X97" s="107"/>
      <c r="Y97" s="107"/>
      <c r="Z97" s="107"/>
      <c r="AA97" s="107"/>
      <c r="AB97" s="107"/>
      <c r="AC97" s="107"/>
      <c r="AD97" s="107"/>
      <c r="AE97" s="107" t="s">
        <v>98</v>
      </c>
      <c r="AF97" s="107">
        <v>0</v>
      </c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</row>
    <row r="98" spans="1:60" ht="22.5" outlineLevel="1" x14ac:dyDescent="0.2">
      <c r="A98" s="108">
        <v>21</v>
      </c>
      <c r="B98" s="108" t="s">
        <v>173</v>
      </c>
      <c r="C98" s="136" t="s">
        <v>174</v>
      </c>
      <c r="D98" s="111" t="s">
        <v>171</v>
      </c>
      <c r="E98" s="119">
        <v>1</v>
      </c>
      <c r="F98" s="176"/>
      <c r="G98" s="123">
        <f>E98*F98</f>
        <v>0</v>
      </c>
      <c r="H98" s="123">
        <v>0</v>
      </c>
      <c r="I98" s="123">
        <f>ROUND(E98*H98,2)</f>
        <v>0</v>
      </c>
      <c r="J98" s="123">
        <v>169280</v>
      </c>
      <c r="K98" s="123">
        <f>ROUND(E98*J98,2)</f>
        <v>169280</v>
      </c>
      <c r="L98" s="123">
        <v>21</v>
      </c>
      <c r="M98" s="123">
        <f>G98*(1+L98/100)</f>
        <v>0</v>
      </c>
      <c r="N98" s="112">
        <v>0</v>
      </c>
      <c r="O98" s="112">
        <f>ROUND(E98*N98,5)</f>
        <v>0</v>
      </c>
      <c r="P98" s="112">
        <v>0</v>
      </c>
      <c r="Q98" s="112">
        <f>ROUND(E98*P98,5)</f>
        <v>0</v>
      </c>
      <c r="R98" s="112"/>
      <c r="S98" s="112"/>
      <c r="T98" s="113">
        <v>0</v>
      </c>
      <c r="U98" s="112">
        <f>ROUND(E98*T98,2)</f>
        <v>0</v>
      </c>
      <c r="V98" s="107"/>
      <c r="W98" s="107"/>
      <c r="X98" s="107"/>
      <c r="Y98" s="107"/>
      <c r="Z98" s="107"/>
      <c r="AA98" s="107"/>
      <c r="AB98" s="107"/>
      <c r="AC98" s="107"/>
      <c r="AD98" s="107"/>
      <c r="AE98" s="107" t="s">
        <v>97</v>
      </c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</row>
    <row r="99" spans="1:60" outlineLevel="1" x14ac:dyDescent="0.2">
      <c r="A99" s="108">
        <v>22</v>
      </c>
      <c r="B99" s="108" t="s">
        <v>175</v>
      </c>
      <c r="C99" s="136" t="s">
        <v>176</v>
      </c>
      <c r="D99" s="111" t="s">
        <v>177</v>
      </c>
      <c r="E99" s="119">
        <v>1</v>
      </c>
      <c r="F99" s="176"/>
      <c r="G99" s="123">
        <f>E99*F99</f>
        <v>0</v>
      </c>
      <c r="H99" s="123">
        <v>813.98</v>
      </c>
      <c r="I99" s="123">
        <f>ROUND(E99*H99,2)</f>
        <v>813.98</v>
      </c>
      <c r="J99" s="123">
        <v>996.02</v>
      </c>
      <c r="K99" s="123">
        <f>ROUND(E99*J99,2)</f>
        <v>996.02</v>
      </c>
      <c r="L99" s="123">
        <v>21</v>
      </c>
      <c r="M99" s="123">
        <f>G99*(1+L99/100)</f>
        <v>0</v>
      </c>
      <c r="N99" s="112">
        <v>2.8969999999999999E-2</v>
      </c>
      <c r="O99" s="112">
        <f>ROUND(E99*N99,5)</f>
        <v>2.8969999999999999E-2</v>
      </c>
      <c r="P99" s="112">
        <v>0</v>
      </c>
      <c r="Q99" s="112">
        <f>ROUND(E99*P99,5)</f>
        <v>0</v>
      </c>
      <c r="R99" s="112"/>
      <c r="S99" s="112"/>
      <c r="T99" s="113">
        <v>1.86</v>
      </c>
      <c r="U99" s="112">
        <f>ROUND(E99*T99,2)</f>
        <v>1.86</v>
      </c>
      <c r="V99" s="107"/>
      <c r="W99" s="107"/>
      <c r="X99" s="107"/>
      <c r="Y99" s="107"/>
      <c r="Z99" s="107"/>
      <c r="AA99" s="107"/>
      <c r="AB99" s="107"/>
      <c r="AC99" s="107"/>
      <c r="AD99" s="107"/>
      <c r="AE99" s="107" t="s">
        <v>97</v>
      </c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</row>
    <row r="100" spans="1:60" outlineLevel="1" x14ac:dyDescent="0.2">
      <c r="A100" s="108"/>
      <c r="B100" s="108"/>
      <c r="C100" s="136" t="s">
        <v>178</v>
      </c>
      <c r="D100" s="111"/>
      <c r="E100" s="119"/>
      <c r="F100" s="123"/>
      <c r="G100" s="123"/>
      <c r="H100" s="123"/>
      <c r="I100" s="123"/>
      <c r="J100" s="123"/>
      <c r="K100" s="123"/>
      <c r="L100" s="123"/>
      <c r="M100" s="123"/>
      <c r="N100" s="112"/>
      <c r="O100" s="112"/>
      <c r="P100" s="112"/>
      <c r="Q100" s="112"/>
      <c r="R100" s="112"/>
      <c r="S100" s="112"/>
      <c r="T100" s="113"/>
      <c r="U100" s="112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</row>
    <row r="101" spans="1:60" outlineLevel="1" x14ac:dyDescent="0.2">
      <c r="A101" s="108"/>
      <c r="B101" s="108"/>
      <c r="C101" s="137">
        <v>1</v>
      </c>
      <c r="D101" s="114"/>
      <c r="E101" s="120">
        <v>1</v>
      </c>
      <c r="F101" s="123"/>
      <c r="G101" s="123"/>
      <c r="H101" s="144"/>
      <c r="I101" s="144"/>
      <c r="J101" s="144"/>
      <c r="K101" s="144"/>
      <c r="L101" s="144"/>
      <c r="M101" s="144"/>
      <c r="N101" s="143"/>
      <c r="O101" s="143"/>
      <c r="P101" s="143"/>
      <c r="Q101" s="143"/>
      <c r="R101" s="143"/>
      <c r="S101" s="143"/>
      <c r="T101" s="143"/>
      <c r="U101" s="143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</row>
    <row r="102" spans="1:60" x14ac:dyDescent="0.2">
      <c r="A102" s="108">
        <v>23</v>
      </c>
      <c r="B102" s="108" t="s">
        <v>179</v>
      </c>
      <c r="C102" s="136" t="s">
        <v>180</v>
      </c>
      <c r="D102" s="111" t="s">
        <v>171</v>
      </c>
      <c r="E102" s="119">
        <f>E104</f>
        <v>2</v>
      </c>
      <c r="F102" s="176"/>
      <c r="G102" s="123">
        <f>E102*F102</f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AC102">
        <v>15</v>
      </c>
      <c r="AD102">
        <v>21</v>
      </c>
    </row>
    <row r="103" spans="1:60" x14ac:dyDescent="0.2">
      <c r="A103" s="108"/>
      <c r="B103" s="108"/>
      <c r="C103" s="137" t="s">
        <v>181</v>
      </c>
      <c r="D103" s="114"/>
      <c r="E103" s="120"/>
      <c r="F103" s="123"/>
      <c r="G103" s="123"/>
      <c r="AE103" t="s">
        <v>182</v>
      </c>
    </row>
    <row r="104" spans="1:60" x14ac:dyDescent="0.2">
      <c r="A104" s="108"/>
      <c r="B104" s="108"/>
      <c r="C104" s="137">
        <v>2</v>
      </c>
      <c r="D104" s="114"/>
      <c r="E104" s="120">
        <v>2</v>
      </c>
      <c r="F104" s="123"/>
      <c r="G104" s="123"/>
    </row>
    <row r="105" spans="1:60" x14ac:dyDescent="0.2">
      <c r="A105" s="108">
        <v>24</v>
      </c>
      <c r="B105" s="108" t="s">
        <v>179</v>
      </c>
      <c r="C105" s="136" t="s">
        <v>183</v>
      </c>
      <c r="D105" s="111" t="s">
        <v>171</v>
      </c>
      <c r="E105" s="119">
        <f>E107</f>
        <v>2</v>
      </c>
      <c r="F105" s="176"/>
      <c r="G105" s="123">
        <f>E105*F105</f>
        <v>0</v>
      </c>
    </row>
    <row r="106" spans="1:60" x14ac:dyDescent="0.2">
      <c r="A106" s="108"/>
      <c r="B106" s="108"/>
      <c r="C106" s="137" t="s">
        <v>181</v>
      </c>
      <c r="D106" s="114"/>
      <c r="E106" s="120"/>
      <c r="F106" s="123"/>
      <c r="G106" s="123"/>
    </row>
    <row r="107" spans="1:60" x14ac:dyDescent="0.2">
      <c r="A107" s="132"/>
      <c r="B107" s="132"/>
      <c r="C107" s="140">
        <v>2</v>
      </c>
      <c r="D107" s="133"/>
      <c r="E107" s="134">
        <v>2</v>
      </c>
      <c r="F107" s="135"/>
      <c r="G107" s="13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ba82df-b4c6-4ea4-a873-7803423171e9">
      <Terms xmlns="http://schemas.microsoft.com/office/infopath/2007/PartnerControls"/>
    </lcf76f155ced4ddcb4097134ff3c332f>
    <TaxCatchAll xmlns="3ed637ea-0024-4b2b-adaf-dfbec1ff70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232082204DF34A9F5B34594F224000" ma:contentTypeVersion="14" ma:contentTypeDescription="Create a new document." ma:contentTypeScope="" ma:versionID="689b937fac8d34ce9a565019972f2521">
  <xsd:schema xmlns:xsd="http://www.w3.org/2001/XMLSchema" xmlns:xs="http://www.w3.org/2001/XMLSchema" xmlns:p="http://schemas.microsoft.com/office/2006/metadata/properties" xmlns:ns2="a6ba82df-b4c6-4ea4-a873-7803423171e9" xmlns:ns3="3ed637ea-0024-4b2b-adaf-dfbec1ff7045" targetNamespace="http://schemas.microsoft.com/office/2006/metadata/properties" ma:root="true" ma:fieldsID="6b99c238fe731f2eae5a0c9b858f1b55" ns2:_="" ns3:_="">
    <xsd:import namespace="a6ba82df-b4c6-4ea4-a873-7803423171e9"/>
    <xsd:import namespace="3ed637ea-0024-4b2b-adaf-dfbec1ff70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a82df-b4c6-4ea4-a873-780342317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3f2a41f-414c-4eb0-a2bc-36ec4eba1c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d637ea-0024-4b2b-adaf-dfbec1ff70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eabebfd-74b6-46b3-b763-330c7471f291}" ma:internalName="TaxCatchAll" ma:showField="CatchAllData" ma:web="3ed637ea-0024-4b2b-adaf-dfbec1ff7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F62BD1-8310-4C45-8DD0-5C93AEC03B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AEDDE4-A1D5-42F4-8F2C-D6E79D13C701}">
  <ds:schemaRefs>
    <ds:schemaRef ds:uri="http://schemas.microsoft.com/office/2006/metadata/properties"/>
    <ds:schemaRef ds:uri="http://schemas.microsoft.com/office/infopath/2007/PartnerControls"/>
    <ds:schemaRef ds:uri="a6ba82df-b4c6-4ea4-a873-7803423171e9"/>
    <ds:schemaRef ds:uri="3ed637ea-0024-4b2b-adaf-dfbec1ff7045"/>
  </ds:schemaRefs>
</ds:datastoreItem>
</file>

<file path=customXml/itemProps3.xml><?xml version="1.0" encoding="utf-8"?>
<ds:datastoreItem xmlns:ds="http://schemas.openxmlformats.org/officeDocument/2006/customXml" ds:itemID="{549D754D-DC32-47CE-A651-47738F3F28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ba82df-b4c6-4ea4-a873-7803423171e9"/>
    <ds:schemaRef ds:uri="3ed637ea-0024-4b2b-adaf-dfbec1ff70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Veronika Kloudová</cp:lastModifiedBy>
  <cp:revision/>
  <dcterms:created xsi:type="dcterms:W3CDTF">2009-04-08T07:15:50Z</dcterms:created>
  <dcterms:modified xsi:type="dcterms:W3CDTF">2024-07-03T11:42:27Z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0x01010021232082204DF34A9F5B34594F224000</vt:lpwstr>
  </property>
</Properties>
</file>